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nas3.nbank.int\ordnerumleitung$\bettina.beck\Desktop\"/>
    </mc:Choice>
  </mc:AlternateContent>
  <workbookProtection workbookPassword="C42B" lockStructure="1"/>
  <bookViews>
    <workbookView xWindow="0" yWindow="0" windowWidth="19065" windowHeight="4695"/>
  </bookViews>
  <sheets>
    <sheet name="Allgemeine Angaben" sheetId="1" r:id="rId1"/>
    <sheet name="Bildungs- und Beratungspersonal" sheetId="2" r:id="rId2"/>
    <sheet name="Eingruppierung" sheetId="13" state="hidden" r:id="rId3"/>
    <sheet name="Durchschnittssätze" sheetId="15" state="hidden" r:id="rId4"/>
    <sheet name="Restkostenpauschale" sheetId="8" r:id="rId5"/>
    <sheet name="Prüfung Restkostenpauschale" sheetId="5" state="hidden" r:id="rId6"/>
    <sheet name="F-Plan geprüft" sheetId="18" state="hidden" r:id="rId7"/>
  </sheets>
  <definedNames>
    <definedName name="_xlnm.Print_Area" localSheetId="0">'Allgemeine Angaben'!$A$1:$N$41</definedName>
    <definedName name="_xlnm.Print_Area" localSheetId="1">'Bildungs- und Beratungspersonal'!$A$1:$P$112</definedName>
    <definedName name="_xlnm.Print_Area" localSheetId="2">Eingruppierung!$B$1:$S$182</definedName>
    <definedName name="_xlnm.Print_Area" localSheetId="6">'F-Plan geprüft'!$A$1:$F$55</definedName>
    <definedName name="_xlnm.Print_Area" localSheetId="5">'Prüfung Restkostenpauschale'!$A$1:$M$32</definedName>
    <definedName name="_xlnm.Print_Area" localSheetId="4">Restkostenpauschale!$A$1:$L$20</definedName>
    <definedName name="Zeitraum" localSheetId="2">Eingruppierung!#REF!</definedName>
  </definedNames>
  <calcPr calcId="162913" concurrentCalc="0"/>
</workbook>
</file>

<file path=xl/calcChain.xml><?xml version="1.0" encoding="utf-8"?>
<calcChain xmlns="http://schemas.openxmlformats.org/spreadsheetml/2006/main">
  <c r="D37" i="18" l="1"/>
  <c r="D38" i="18"/>
  <c r="D11" i="18"/>
  <c r="C37" i="5"/>
  <c r="F77" i="2"/>
  <c r="F76" i="2"/>
  <c r="D1" i="18"/>
  <c r="E14" i="5"/>
  <c r="D33" i="18"/>
  <c r="C7" i="18"/>
  <c r="C5" i="18"/>
  <c r="C4" i="18"/>
  <c r="C3" i="18"/>
  <c r="I34" i="5"/>
  <c r="D43" i="18"/>
  <c r="D41" i="18"/>
  <c r="D22" i="18"/>
  <c r="D42" i="18"/>
  <c r="C6" i="13"/>
  <c r="I7" i="13"/>
  <c r="I6" i="13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E6" i="13"/>
  <c r="H11" i="13"/>
  <c r="J11" i="13"/>
  <c r="W11" i="13"/>
  <c r="X11" i="13"/>
  <c r="Y11" i="13"/>
  <c r="AP11" i="13"/>
  <c r="H12" i="13"/>
  <c r="J12" i="13"/>
  <c r="W12" i="13"/>
  <c r="X12" i="13"/>
  <c r="Y12" i="13"/>
  <c r="H13" i="13"/>
  <c r="J13" i="13"/>
  <c r="W13" i="13"/>
  <c r="X13" i="13"/>
  <c r="Y13" i="13"/>
  <c r="AP13" i="13"/>
  <c r="H14" i="13"/>
  <c r="J14" i="13"/>
  <c r="W14" i="13"/>
  <c r="X14" i="13"/>
  <c r="Y14" i="13"/>
  <c r="AP14" i="13"/>
  <c r="H15" i="13"/>
  <c r="J15" i="13"/>
  <c r="W15" i="13"/>
  <c r="X15" i="13"/>
  <c r="Y15" i="13"/>
  <c r="AP15" i="13"/>
  <c r="H16" i="13"/>
  <c r="J16" i="13"/>
  <c r="W16" i="13"/>
  <c r="X16" i="13"/>
  <c r="Y16" i="13"/>
  <c r="H17" i="13"/>
  <c r="J17" i="13"/>
  <c r="W17" i="13"/>
  <c r="X17" i="13"/>
  <c r="Y17" i="13"/>
  <c r="AP17" i="13"/>
  <c r="H18" i="13"/>
  <c r="J18" i="13"/>
  <c r="W18" i="13"/>
  <c r="X18" i="13"/>
  <c r="Y18" i="13"/>
  <c r="AP18" i="13"/>
  <c r="H19" i="13"/>
  <c r="J19" i="13"/>
  <c r="W19" i="13"/>
  <c r="X19" i="13"/>
  <c r="Y19" i="13"/>
  <c r="AP19" i="13"/>
  <c r="H20" i="13"/>
  <c r="J20" i="13"/>
  <c r="W20" i="13"/>
  <c r="X20" i="13"/>
  <c r="Y20" i="13"/>
  <c r="B23" i="13"/>
  <c r="G26" i="13"/>
  <c r="K26" i="13"/>
  <c r="N26" i="13"/>
  <c r="O26" i="13"/>
  <c r="P26" i="13"/>
  <c r="W26" i="13"/>
  <c r="X26" i="13"/>
  <c r="Y26" i="13"/>
  <c r="AM26" i="13"/>
  <c r="AN26" i="13"/>
  <c r="G27" i="13"/>
  <c r="K27" i="13"/>
  <c r="N27" i="13"/>
  <c r="O27" i="13"/>
  <c r="P27" i="13"/>
  <c r="W27" i="13"/>
  <c r="X27" i="13"/>
  <c r="Y27" i="13"/>
  <c r="AM27" i="13"/>
  <c r="AN27" i="13"/>
  <c r="G28" i="13"/>
  <c r="J28" i="13"/>
  <c r="K28" i="13"/>
  <c r="N28" i="13"/>
  <c r="O28" i="13"/>
  <c r="P28" i="13"/>
  <c r="W28" i="13"/>
  <c r="X28" i="13"/>
  <c r="Y28" i="13"/>
  <c r="AM28" i="13"/>
  <c r="AN28" i="13"/>
  <c r="G29" i="13"/>
  <c r="J29" i="13"/>
  <c r="K29" i="13"/>
  <c r="K38" i="13"/>
  <c r="N29" i="13"/>
  <c r="O29" i="13"/>
  <c r="P29" i="13"/>
  <c r="Q29" i="13"/>
  <c r="W29" i="13"/>
  <c r="X29" i="13"/>
  <c r="Y29" i="13"/>
  <c r="AM29" i="13"/>
  <c r="AN29" i="13"/>
  <c r="G30" i="13"/>
  <c r="K30" i="13"/>
  <c r="N30" i="13"/>
  <c r="O30" i="13"/>
  <c r="P30" i="13"/>
  <c r="R30" i="13"/>
  <c r="W30" i="13"/>
  <c r="X30" i="13"/>
  <c r="Y30" i="13"/>
  <c r="AM30" i="13"/>
  <c r="AN30" i="13"/>
  <c r="G31" i="13"/>
  <c r="K31" i="13"/>
  <c r="N31" i="13"/>
  <c r="O31" i="13"/>
  <c r="P31" i="13"/>
  <c r="W31" i="13"/>
  <c r="X31" i="13"/>
  <c r="Y31" i="13"/>
  <c r="AM31" i="13"/>
  <c r="AN31" i="13"/>
  <c r="G32" i="13"/>
  <c r="K32" i="13"/>
  <c r="N32" i="13"/>
  <c r="O32" i="13"/>
  <c r="P32" i="13"/>
  <c r="Q32" i="13"/>
  <c r="W32" i="13"/>
  <c r="X32" i="13"/>
  <c r="Y32" i="13"/>
  <c r="AM32" i="13"/>
  <c r="AN32" i="13"/>
  <c r="G33" i="13"/>
  <c r="K33" i="13"/>
  <c r="N33" i="13"/>
  <c r="O33" i="13"/>
  <c r="P33" i="13"/>
  <c r="R33" i="13"/>
  <c r="W33" i="13"/>
  <c r="X33" i="13"/>
  <c r="Y33" i="13"/>
  <c r="AM33" i="13"/>
  <c r="AN33" i="13"/>
  <c r="G34" i="13"/>
  <c r="K34" i="13"/>
  <c r="N34" i="13"/>
  <c r="O34" i="13"/>
  <c r="P34" i="13"/>
  <c r="W34" i="13"/>
  <c r="X34" i="13"/>
  <c r="Y34" i="13"/>
  <c r="AM34" i="13"/>
  <c r="AN34" i="13"/>
  <c r="G35" i="13"/>
  <c r="K35" i="13"/>
  <c r="N35" i="13"/>
  <c r="O35" i="13"/>
  <c r="P35" i="13"/>
  <c r="W35" i="13"/>
  <c r="X35" i="13"/>
  <c r="Y35" i="13"/>
  <c r="AM35" i="13"/>
  <c r="AN35" i="13"/>
  <c r="G36" i="13"/>
  <c r="K36" i="13"/>
  <c r="N36" i="13"/>
  <c r="O36" i="13"/>
  <c r="P36" i="13"/>
  <c r="Q36" i="13"/>
  <c r="W36" i="13"/>
  <c r="X36" i="13"/>
  <c r="Y36" i="13"/>
  <c r="AM36" i="13"/>
  <c r="AN36" i="13"/>
  <c r="B39" i="13"/>
  <c r="G42" i="13"/>
  <c r="K42" i="13"/>
  <c r="K54" i="13"/>
  <c r="N42" i="13"/>
  <c r="O42" i="13"/>
  <c r="P42" i="13"/>
  <c r="R42" i="13"/>
  <c r="W42" i="13"/>
  <c r="X42" i="13"/>
  <c r="Y42" i="13"/>
  <c r="AM42" i="13"/>
  <c r="AN42" i="13"/>
  <c r="G43" i="13"/>
  <c r="K43" i="13"/>
  <c r="N43" i="13"/>
  <c r="O43" i="13"/>
  <c r="P43" i="13"/>
  <c r="W43" i="13"/>
  <c r="X43" i="13"/>
  <c r="Y43" i="13"/>
  <c r="AM43" i="13"/>
  <c r="AN43" i="13"/>
  <c r="G44" i="13"/>
  <c r="K44" i="13"/>
  <c r="N44" i="13"/>
  <c r="O44" i="13"/>
  <c r="P44" i="13"/>
  <c r="Q44" i="13"/>
  <c r="R44" i="13"/>
  <c r="W44" i="13"/>
  <c r="X44" i="13"/>
  <c r="Y44" i="13"/>
  <c r="AM44" i="13"/>
  <c r="AN44" i="13"/>
  <c r="G45" i="13"/>
  <c r="K45" i="13"/>
  <c r="N45" i="13"/>
  <c r="O45" i="13"/>
  <c r="P45" i="13"/>
  <c r="W45" i="13"/>
  <c r="X45" i="13"/>
  <c r="Y45" i="13"/>
  <c r="AM45" i="13"/>
  <c r="AN45" i="13"/>
  <c r="G46" i="13"/>
  <c r="K46" i="13"/>
  <c r="N46" i="13"/>
  <c r="O46" i="13"/>
  <c r="P46" i="13"/>
  <c r="W46" i="13"/>
  <c r="X46" i="13"/>
  <c r="Y46" i="13"/>
  <c r="AM46" i="13"/>
  <c r="AN46" i="13"/>
  <c r="G47" i="13"/>
  <c r="K47" i="13"/>
  <c r="N47" i="13"/>
  <c r="O47" i="13"/>
  <c r="P47" i="13"/>
  <c r="S47" i="13"/>
  <c r="W47" i="13"/>
  <c r="X47" i="13"/>
  <c r="Y47" i="13"/>
  <c r="AM47" i="13"/>
  <c r="AN47" i="13"/>
  <c r="G48" i="13"/>
  <c r="K48" i="13"/>
  <c r="N48" i="13"/>
  <c r="O48" i="13"/>
  <c r="P48" i="13"/>
  <c r="R48" i="13"/>
  <c r="W48" i="13"/>
  <c r="X48" i="13"/>
  <c r="Y48" i="13"/>
  <c r="AM48" i="13"/>
  <c r="AN48" i="13"/>
  <c r="G49" i="13"/>
  <c r="K49" i="13"/>
  <c r="N49" i="13"/>
  <c r="O49" i="13"/>
  <c r="P49" i="13"/>
  <c r="W49" i="13"/>
  <c r="X49" i="13"/>
  <c r="Y49" i="13"/>
  <c r="AM49" i="13"/>
  <c r="AN49" i="13"/>
  <c r="G50" i="13"/>
  <c r="K50" i="13"/>
  <c r="N50" i="13"/>
  <c r="O50" i="13"/>
  <c r="P50" i="13"/>
  <c r="S50" i="13"/>
  <c r="W50" i="13"/>
  <c r="X50" i="13"/>
  <c r="Y50" i="13"/>
  <c r="AM50" i="13"/>
  <c r="AN50" i="13"/>
  <c r="G51" i="13"/>
  <c r="K51" i="13"/>
  <c r="N51" i="13"/>
  <c r="O51" i="13"/>
  <c r="P51" i="13"/>
  <c r="S51" i="13"/>
  <c r="W51" i="13"/>
  <c r="X51" i="13"/>
  <c r="Y51" i="13"/>
  <c r="AM51" i="13"/>
  <c r="AN51" i="13"/>
  <c r="G52" i="13"/>
  <c r="K52" i="13"/>
  <c r="N52" i="13"/>
  <c r="O52" i="13"/>
  <c r="P52" i="13"/>
  <c r="W52" i="13"/>
  <c r="X52" i="13"/>
  <c r="Y52" i="13"/>
  <c r="AM52" i="13"/>
  <c r="AN52" i="13"/>
  <c r="B55" i="13"/>
  <c r="G58" i="13"/>
  <c r="K58" i="13"/>
  <c r="N58" i="13"/>
  <c r="O58" i="13"/>
  <c r="P58" i="13"/>
  <c r="W58" i="13"/>
  <c r="X58" i="13"/>
  <c r="Y58" i="13"/>
  <c r="AM58" i="13"/>
  <c r="AN58" i="13"/>
  <c r="G59" i="13"/>
  <c r="K59" i="13"/>
  <c r="N59" i="13"/>
  <c r="O59" i="13"/>
  <c r="P59" i="13"/>
  <c r="R59" i="13"/>
  <c r="W59" i="13"/>
  <c r="X59" i="13"/>
  <c r="Y59" i="13"/>
  <c r="AM59" i="13"/>
  <c r="AN59" i="13"/>
  <c r="G60" i="13"/>
  <c r="K60" i="13"/>
  <c r="N60" i="13"/>
  <c r="O60" i="13"/>
  <c r="P60" i="13"/>
  <c r="W60" i="13"/>
  <c r="X60" i="13"/>
  <c r="Y60" i="13"/>
  <c r="AM60" i="13"/>
  <c r="AN60" i="13"/>
  <c r="G61" i="13"/>
  <c r="K61" i="13"/>
  <c r="N61" i="13"/>
  <c r="O61" i="13"/>
  <c r="P61" i="13"/>
  <c r="R61" i="13"/>
  <c r="W61" i="13"/>
  <c r="X61" i="13"/>
  <c r="Y61" i="13"/>
  <c r="AM61" i="13"/>
  <c r="AM69" i="13"/>
  <c r="D55" i="13"/>
  <c r="AN61" i="13"/>
  <c r="G62" i="13"/>
  <c r="K62" i="13"/>
  <c r="N62" i="13"/>
  <c r="O62" i="13"/>
  <c r="P62" i="13"/>
  <c r="W62" i="13"/>
  <c r="X62" i="13"/>
  <c r="Y62" i="13"/>
  <c r="AM62" i="13"/>
  <c r="AN62" i="13"/>
  <c r="G63" i="13"/>
  <c r="K63" i="13"/>
  <c r="N63" i="13"/>
  <c r="O63" i="13"/>
  <c r="P63" i="13"/>
  <c r="Q63" i="13"/>
  <c r="R63" i="13"/>
  <c r="W63" i="13"/>
  <c r="X63" i="13"/>
  <c r="Y63" i="13"/>
  <c r="AM63" i="13"/>
  <c r="AN63" i="13"/>
  <c r="G64" i="13"/>
  <c r="K64" i="13"/>
  <c r="N64" i="13"/>
  <c r="O64" i="13"/>
  <c r="P64" i="13"/>
  <c r="W64" i="13"/>
  <c r="X64" i="13"/>
  <c r="Y64" i="13"/>
  <c r="AM64" i="13"/>
  <c r="AN64" i="13"/>
  <c r="G65" i="13"/>
  <c r="K65" i="13"/>
  <c r="N65" i="13"/>
  <c r="O65" i="13"/>
  <c r="P65" i="13"/>
  <c r="R65" i="13"/>
  <c r="W65" i="13"/>
  <c r="X65" i="13"/>
  <c r="Y65" i="13"/>
  <c r="AM65" i="13"/>
  <c r="AN65" i="13"/>
  <c r="G66" i="13"/>
  <c r="J66" i="13"/>
  <c r="K66" i="13"/>
  <c r="N66" i="13"/>
  <c r="O66" i="13"/>
  <c r="P66" i="13"/>
  <c r="Q66" i="13"/>
  <c r="W66" i="13"/>
  <c r="X66" i="13"/>
  <c r="Y66" i="13"/>
  <c r="AM66" i="13"/>
  <c r="AN66" i="13"/>
  <c r="G67" i="13"/>
  <c r="K67" i="13"/>
  <c r="N67" i="13"/>
  <c r="O67" i="13"/>
  <c r="P67" i="13"/>
  <c r="R67" i="13"/>
  <c r="W67" i="13"/>
  <c r="X67" i="13"/>
  <c r="Y67" i="13"/>
  <c r="AM67" i="13"/>
  <c r="AN67" i="13"/>
  <c r="G68" i="13"/>
  <c r="K68" i="13"/>
  <c r="N68" i="13"/>
  <c r="O68" i="13"/>
  <c r="P68" i="13"/>
  <c r="W68" i="13"/>
  <c r="X68" i="13"/>
  <c r="Y68" i="13"/>
  <c r="AM68" i="13"/>
  <c r="AN68" i="13"/>
  <c r="B71" i="13"/>
  <c r="G74" i="13"/>
  <c r="K74" i="13"/>
  <c r="N74" i="13"/>
  <c r="O74" i="13"/>
  <c r="P74" i="13"/>
  <c r="R74" i="13"/>
  <c r="W74" i="13"/>
  <c r="X74" i="13"/>
  <c r="Y74" i="13"/>
  <c r="AM74" i="13"/>
  <c r="AN74" i="13"/>
  <c r="G75" i="13"/>
  <c r="K75" i="13"/>
  <c r="N75" i="13"/>
  <c r="O75" i="13"/>
  <c r="P75" i="13"/>
  <c r="W75" i="13"/>
  <c r="X75" i="13"/>
  <c r="Y75" i="13"/>
  <c r="AM75" i="13"/>
  <c r="AN75" i="13"/>
  <c r="G76" i="13"/>
  <c r="K76" i="13"/>
  <c r="N76" i="13"/>
  <c r="O76" i="13"/>
  <c r="P76" i="13"/>
  <c r="W76" i="13"/>
  <c r="X76" i="13"/>
  <c r="Y76" i="13"/>
  <c r="AM76" i="13"/>
  <c r="AN76" i="13"/>
  <c r="G77" i="13"/>
  <c r="K77" i="13"/>
  <c r="N77" i="13"/>
  <c r="O77" i="13"/>
  <c r="P77" i="13"/>
  <c r="W77" i="13"/>
  <c r="X77" i="13"/>
  <c r="Y77" i="13"/>
  <c r="AM77" i="13"/>
  <c r="AN77" i="13"/>
  <c r="G78" i="13"/>
  <c r="K78" i="13"/>
  <c r="N78" i="13"/>
  <c r="O78" i="13"/>
  <c r="P78" i="13"/>
  <c r="W78" i="13"/>
  <c r="X78" i="13"/>
  <c r="Y78" i="13"/>
  <c r="AM78" i="13"/>
  <c r="AN78" i="13"/>
  <c r="G79" i="13"/>
  <c r="K79" i="13"/>
  <c r="N79" i="13"/>
  <c r="O79" i="13"/>
  <c r="P79" i="13"/>
  <c r="S79" i="13"/>
  <c r="W79" i="13"/>
  <c r="X79" i="13"/>
  <c r="Y79" i="13"/>
  <c r="AM79" i="13"/>
  <c r="AN79" i="13"/>
  <c r="G80" i="13"/>
  <c r="J80" i="13"/>
  <c r="K80" i="13"/>
  <c r="N80" i="13"/>
  <c r="O80" i="13"/>
  <c r="P80" i="13"/>
  <c r="W80" i="13"/>
  <c r="X80" i="13"/>
  <c r="Y80" i="13"/>
  <c r="AM80" i="13"/>
  <c r="AN80" i="13"/>
  <c r="G81" i="13"/>
  <c r="K81" i="13"/>
  <c r="N81" i="13"/>
  <c r="O81" i="13"/>
  <c r="P81" i="13"/>
  <c r="W81" i="13"/>
  <c r="X81" i="13"/>
  <c r="Y81" i="13"/>
  <c r="AM81" i="13"/>
  <c r="AN81" i="13"/>
  <c r="G82" i="13"/>
  <c r="K82" i="13"/>
  <c r="N82" i="13"/>
  <c r="O82" i="13"/>
  <c r="P82" i="13"/>
  <c r="W82" i="13"/>
  <c r="X82" i="13"/>
  <c r="Y82" i="13"/>
  <c r="AM82" i="13"/>
  <c r="AN82" i="13"/>
  <c r="G83" i="13"/>
  <c r="K83" i="13"/>
  <c r="N83" i="13"/>
  <c r="O83" i="13"/>
  <c r="P83" i="13"/>
  <c r="W83" i="13"/>
  <c r="X83" i="13"/>
  <c r="Y83" i="13"/>
  <c r="AM83" i="13"/>
  <c r="AN83" i="13"/>
  <c r="G84" i="13"/>
  <c r="J84" i="13"/>
  <c r="K84" i="13"/>
  <c r="N84" i="13"/>
  <c r="O84" i="13"/>
  <c r="P84" i="13"/>
  <c r="W84" i="13"/>
  <c r="X84" i="13"/>
  <c r="Y84" i="13"/>
  <c r="AM84" i="13"/>
  <c r="AN84" i="13"/>
  <c r="B87" i="13"/>
  <c r="G90" i="13"/>
  <c r="K90" i="13"/>
  <c r="N90" i="13"/>
  <c r="O90" i="13"/>
  <c r="P90" i="13"/>
  <c r="W90" i="13"/>
  <c r="X90" i="13"/>
  <c r="Y90" i="13"/>
  <c r="AM90" i="13"/>
  <c r="AN90" i="13"/>
  <c r="G91" i="13"/>
  <c r="K91" i="13"/>
  <c r="N91" i="13"/>
  <c r="O91" i="13"/>
  <c r="P91" i="13"/>
  <c r="W91" i="13"/>
  <c r="X91" i="13"/>
  <c r="Y91" i="13"/>
  <c r="AM91" i="13"/>
  <c r="AN91" i="13"/>
  <c r="G92" i="13"/>
  <c r="K92" i="13"/>
  <c r="N92" i="13"/>
  <c r="O92" i="13"/>
  <c r="P92" i="13"/>
  <c r="W92" i="13"/>
  <c r="X92" i="13"/>
  <c r="Y92" i="13"/>
  <c r="AM92" i="13"/>
  <c r="AN92" i="13"/>
  <c r="G93" i="13"/>
  <c r="K93" i="13"/>
  <c r="N93" i="13"/>
  <c r="O93" i="13"/>
  <c r="P93" i="13"/>
  <c r="W93" i="13"/>
  <c r="X93" i="13"/>
  <c r="Y93" i="13"/>
  <c r="AM93" i="13"/>
  <c r="AN93" i="13"/>
  <c r="G94" i="13"/>
  <c r="K94" i="13"/>
  <c r="N94" i="13"/>
  <c r="O94" i="13"/>
  <c r="P94" i="13"/>
  <c r="W94" i="13"/>
  <c r="X94" i="13"/>
  <c r="Y94" i="13"/>
  <c r="AM94" i="13"/>
  <c r="AN94" i="13"/>
  <c r="G95" i="13"/>
  <c r="K95" i="13"/>
  <c r="N95" i="13"/>
  <c r="O95" i="13"/>
  <c r="P95" i="13"/>
  <c r="W95" i="13"/>
  <c r="X95" i="13"/>
  <c r="Y95" i="13"/>
  <c r="AM95" i="13"/>
  <c r="AN95" i="13"/>
  <c r="G96" i="13"/>
  <c r="K96" i="13"/>
  <c r="N96" i="13"/>
  <c r="O96" i="13"/>
  <c r="P96" i="13"/>
  <c r="W96" i="13"/>
  <c r="X96" i="13"/>
  <c r="Y96" i="13"/>
  <c r="AM96" i="13"/>
  <c r="AN96" i="13"/>
  <c r="G97" i="13"/>
  <c r="K97" i="13"/>
  <c r="N97" i="13"/>
  <c r="O97" i="13"/>
  <c r="P97" i="13"/>
  <c r="W97" i="13"/>
  <c r="X97" i="13"/>
  <c r="Y97" i="13"/>
  <c r="AM97" i="13"/>
  <c r="AN97" i="13"/>
  <c r="G98" i="13"/>
  <c r="K98" i="13"/>
  <c r="N98" i="13"/>
  <c r="O98" i="13"/>
  <c r="P98" i="13"/>
  <c r="S98" i="13"/>
  <c r="W98" i="13"/>
  <c r="X98" i="13"/>
  <c r="Y98" i="13"/>
  <c r="AM98" i="13"/>
  <c r="AN98" i="13"/>
  <c r="G99" i="13"/>
  <c r="J99" i="13"/>
  <c r="K99" i="13"/>
  <c r="N99" i="13"/>
  <c r="O99" i="13"/>
  <c r="P99" i="13"/>
  <c r="W99" i="13"/>
  <c r="X99" i="13"/>
  <c r="Y99" i="13"/>
  <c r="AM99" i="13"/>
  <c r="AN99" i="13"/>
  <c r="G100" i="13"/>
  <c r="K100" i="13"/>
  <c r="N100" i="13"/>
  <c r="O100" i="13"/>
  <c r="P100" i="13"/>
  <c r="W100" i="13"/>
  <c r="X100" i="13"/>
  <c r="Y100" i="13"/>
  <c r="AM100" i="13"/>
  <c r="AN100" i="13"/>
  <c r="B103" i="13"/>
  <c r="G106" i="13"/>
  <c r="J106" i="13"/>
  <c r="K106" i="13"/>
  <c r="N106" i="13"/>
  <c r="O106" i="13"/>
  <c r="P106" i="13"/>
  <c r="W106" i="13"/>
  <c r="X106" i="13"/>
  <c r="Y106" i="13"/>
  <c r="AM106" i="13"/>
  <c r="AN106" i="13"/>
  <c r="G107" i="13"/>
  <c r="K107" i="13"/>
  <c r="N107" i="13"/>
  <c r="O107" i="13"/>
  <c r="P107" i="13"/>
  <c r="W107" i="13"/>
  <c r="X107" i="13"/>
  <c r="Y107" i="13"/>
  <c r="AM107" i="13"/>
  <c r="AN107" i="13"/>
  <c r="G108" i="13"/>
  <c r="K108" i="13"/>
  <c r="N108" i="13"/>
  <c r="O108" i="13"/>
  <c r="P108" i="13"/>
  <c r="W108" i="13"/>
  <c r="X108" i="13"/>
  <c r="Y108" i="13"/>
  <c r="AM108" i="13"/>
  <c r="AN108" i="13"/>
  <c r="G109" i="13"/>
  <c r="K109" i="13"/>
  <c r="N109" i="13"/>
  <c r="O109" i="13"/>
  <c r="P109" i="13"/>
  <c r="Q109" i="13"/>
  <c r="W109" i="13"/>
  <c r="X109" i="13"/>
  <c r="Y109" i="13"/>
  <c r="AM109" i="13"/>
  <c r="AN109" i="13"/>
  <c r="G110" i="13"/>
  <c r="J110" i="13"/>
  <c r="K110" i="13"/>
  <c r="N110" i="13"/>
  <c r="O110" i="13"/>
  <c r="P110" i="13"/>
  <c r="Q110" i="13"/>
  <c r="W110" i="13"/>
  <c r="X110" i="13"/>
  <c r="Y110" i="13"/>
  <c r="AM110" i="13"/>
  <c r="AN110" i="13"/>
  <c r="G111" i="13"/>
  <c r="K111" i="13"/>
  <c r="N111" i="13"/>
  <c r="O111" i="13"/>
  <c r="P111" i="13"/>
  <c r="W111" i="13"/>
  <c r="X111" i="13"/>
  <c r="Y111" i="13"/>
  <c r="AM111" i="13"/>
  <c r="AN111" i="13"/>
  <c r="G112" i="13"/>
  <c r="K112" i="13"/>
  <c r="N112" i="13"/>
  <c r="O112" i="13"/>
  <c r="P112" i="13"/>
  <c r="S112" i="13"/>
  <c r="W112" i="13"/>
  <c r="X112" i="13"/>
  <c r="Y112" i="13"/>
  <c r="AM112" i="13"/>
  <c r="AN112" i="13"/>
  <c r="G113" i="13"/>
  <c r="K113" i="13"/>
  <c r="N113" i="13"/>
  <c r="O113" i="13"/>
  <c r="P113" i="13"/>
  <c r="Q113" i="13"/>
  <c r="W113" i="13"/>
  <c r="X113" i="13"/>
  <c r="Y113" i="13"/>
  <c r="AM113" i="13"/>
  <c r="AN113" i="13"/>
  <c r="G114" i="13"/>
  <c r="K114" i="13"/>
  <c r="N114" i="13"/>
  <c r="O114" i="13"/>
  <c r="P114" i="13"/>
  <c r="W114" i="13"/>
  <c r="X114" i="13"/>
  <c r="Y114" i="13"/>
  <c r="AM114" i="13"/>
  <c r="AN114" i="13"/>
  <c r="G115" i="13"/>
  <c r="K115" i="13"/>
  <c r="N115" i="13"/>
  <c r="O115" i="13"/>
  <c r="P115" i="13"/>
  <c r="W115" i="13"/>
  <c r="X115" i="13"/>
  <c r="Y115" i="13"/>
  <c r="AM115" i="13"/>
  <c r="AN115" i="13"/>
  <c r="G116" i="13"/>
  <c r="K116" i="13"/>
  <c r="N116" i="13"/>
  <c r="O116" i="13"/>
  <c r="P116" i="13"/>
  <c r="S116" i="13"/>
  <c r="W116" i="13"/>
  <c r="X116" i="13"/>
  <c r="Y116" i="13"/>
  <c r="AM116" i="13"/>
  <c r="AN116" i="13"/>
  <c r="B119" i="13"/>
  <c r="G122" i="13"/>
  <c r="K122" i="13"/>
  <c r="N122" i="13"/>
  <c r="O122" i="13"/>
  <c r="P122" i="13"/>
  <c r="S122" i="13"/>
  <c r="W122" i="13"/>
  <c r="X122" i="13"/>
  <c r="Y122" i="13"/>
  <c r="AM122" i="13"/>
  <c r="AM133" i="13"/>
  <c r="D119" i="13"/>
  <c r="AN122" i="13"/>
  <c r="G123" i="13"/>
  <c r="K123" i="13"/>
  <c r="N123" i="13"/>
  <c r="O123" i="13"/>
  <c r="P123" i="13"/>
  <c r="W123" i="13"/>
  <c r="X123" i="13"/>
  <c r="Y123" i="13"/>
  <c r="AM123" i="13"/>
  <c r="AN123" i="13"/>
  <c r="G124" i="13"/>
  <c r="K124" i="13"/>
  <c r="N124" i="13"/>
  <c r="O124" i="13"/>
  <c r="P124" i="13"/>
  <c r="W124" i="13"/>
  <c r="X124" i="13"/>
  <c r="Y124" i="13"/>
  <c r="AM124" i="13"/>
  <c r="AN124" i="13"/>
  <c r="G125" i="13"/>
  <c r="J125" i="13"/>
  <c r="K125" i="13"/>
  <c r="N125" i="13"/>
  <c r="O125" i="13"/>
  <c r="P125" i="13"/>
  <c r="R125" i="13"/>
  <c r="W125" i="13"/>
  <c r="X125" i="13"/>
  <c r="Y125" i="13"/>
  <c r="AM125" i="13"/>
  <c r="AN125" i="13"/>
  <c r="G126" i="13"/>
  <c r="K126" i="13"/>
  <c r="N126" i="13"/>
  <c r="O126" i="13"/>
  <c r="P126" i="13"/>
  <c r="W126" i="13"/>
  <c r="X126" i="13"/>
  <c r="Y126" i="13"/>
  <c r="AM126" i="13"/>
  <c r="AN126" i="13"/>
  <c r="G127" i="13"/>
  <c r="K127" i="13"/>
  <c r="N127" i="13"/>
  <c r="O127" i="13"/>
  <c r="P127" i="13"/>
  <c r="R127" i="13"/>
  <c r="W127" i="13"/>
  <c r="X127" i="13"/>
  <c r="Y127" i="13"/>
  <c r="AM127" i="13"/>
  <c r="AN127" i="13"/>
  <c r="G128" i="13"/>
  <c r="K128" i="13"/>
  <c r="N128" i="13"/>
  <c r="O128" i="13"/>
  <c r="P128" i="13"/>
  <c r="W128" i="13"/>
  <c r="X128" i="13"/>
  <c r="Y128" i="13"/>
  <c r="AM128" i="13"/>
  <c r="AN128" i="13"/>
  <c r="G129" i="13"/>
  <c r="K129" i="13"/>
  <c r="N129" i="13"/>
  <c r="O129" i="13"/>
  <c r="P129" i="13"/>
  <c r="Q129" i="13"/>
  <c r="W129" i="13"/>
  <c r="X129" i="13"/>
  <c r="Y129" i="13"/>
  <c r="AM129" i="13"/>
  <c r="AN129" i="13"/>
  <c r="G130" i="13"/>
  <c r="K130" i="13"/>
  <c r="N130" i="13"/>
  <c r="O130" i="13"/>
  <c r="P130" i="13"/>
  <c r="W130" i="13"/>
  <c r="X130" i="13"/>
  <c r="Y130" i="13"/>
  <c r="AM130" i="13"/>
  <c r="AN130" i="13"/>
  <c r="G131" i="13"/>
  <c r="K131" i="13"/>
  <c r="N131" i="13"/>
  <c r="O131" i="13"/>
  <c r="P131" i="13"/>
  <c r="R131" i="13"/>
  <c r="W131" i="13"/>
  <c r="X131" i="13"/>
  <c r="Y131" i="13"/>
  <c r="AM131" i="13"/>
  <c r="AN131" i="13"/>
  <c r="G132" i="13"/>
  <c r="K132" i="13"/>
  <c r="N132" i="13"/>
  <c r="O132" i="13"/>
  <c r="P132" i="13"/>
  <c r="W132" i="13"/>
  <c r="X132" i="13"/>
  <c r="Y132" i="13"/>
  <c r="AM132" i="13"/>
  <c r="AN132" i="13"/>
  <c r="B135" i="13"/>
  <c r="G138" i="13"/>
  <c r="K138" i="13"/>
  <c r="N138" i="13"/>
  <c r="O138" i="13"/>
  <c r="P138" i="13"/>
  <c r="R138" i="13"/>
  <c r="W138" i="13"/>
  <c r="X138" i="13"/>
  <c r="Y138" i="13"/>
  <c r="AM138" i="13"/>
  <c r="AN138" i="13"/>
  <c r="G139" i="13"/>
  <c r="K139" i="13"/>
  <c r="N139" i="13"/>
  <c r="O139" i="13"/>
  <c r="P139" i="13"/>
  <c r="W139" i="13"/>
  <c r="X139" i="13"/>
  <c r="Y139" i="13"/>
  <c r="AM139" i="13"/>
  <c r="AN139" i="13"/>
  <c r="G140" i="13"/>
  <c r="K140" i="13"/>
  <c r="N140" i="13"/>
  <c r="O140" i="13"/>
  <c r="P140" i="13"/>
  <c r="W140" i="13"/>
  <c r="X140" i="13"/>
  <c r="Y140" i="13"/>
  <c r="AM140" i="13"/>
  <c r="AN140" i="13"/>
  <c r="G141" i="13"/>
  <c r="K141" i="13"/>
  <c r="N141" i="13"/>
  <c r="O141" i="13"/>
  <c r="P141" i="13"/>
  <c r="W141" i="13"/>
  <c r="X141" i="13"/>
  <c r="Y141" i="13"/>
  <c r="AM141" i="13"/>
  <c r="AN141" i="13"/>
  <c r="G142" i="13"/>
  <c r="K142" i="13"/>
  <c r="N142" i="13"/>
  <c r="O142" i="13"/>
  <c r="P142" i="13"/>
  <c r="W142" i="13"/>
  <c r="X142" i="13"/>
  <c r="Y142" i="13"/>
  <c r="AM142" i="13"/>
  <c r="AN142" i="13"/>
  <c r="G143" i="13"/>
  <c r="K143" i="13"/>
  <c r="N143" i="13"/>
  <c r="O143" i="13"/>
  <c r="P143" i="13"/>
  <c r="S143" i="13"/>
  <c r="W143" i="13"/>
  <c r="X143" i="13"/>
  <c r="Y143" i="13"/>
  <c r="AM143" i="13"/>
  <c r="AN143" i="13"/>
  <c r="G144" i="13"/>
  <c r="J144" i="13"/>
  <c r="K144" i="13"/>
  <c r="N144" i="13"/>
  <c r="O144" i="13"/>
  <c r="P144" i="13"/>
  <c r="W144" i="13"/>
  <c r="X144" i="13"/>
  <c r="Y144" i="13"/>
  <c r="AM144" i="13"/>
  <c r="AN144" i="13"/>
  <c r="G145" i="13"/>
  <c r="K145" i="13"/>
  <c r="N145" i="13"/>
  <c r="O145" i="13"/>
  <c r="P145" i="13"/>
  <c r="W145" i="13"/>
  <c r="X145" i="13"/>
  <c r="Y145" i="13"/>
  <c r="AM145" i="13"/>
  <c r="AN145" i="13"/>
  <c r="G146" i="13"/>
  <c r="K146" i="13"/>
  <c r="N146" i="13"/>
  <c r="O146" i="13"/>
  <c r="P146" i="13"/>
  <c r="W146" i="13"/>
  <c r="X146" i="13"/>
  <c r="Y146" i="13"/>
  <c r="AM146" i="13"/>
  <c r="AN146" i="13"/>
  <c r="G147" i="13"/>
  <c r="K147" i="13"/>
  <c r="N147" i="13"/>
  <c r="O147" i="13"/>
  <c r="P147" i="13"/>
  <c r="S147" i="13"/>
  <c r="W147" i="13"/>
  <c r="X147" i="13"/>
  <c r="Y147" i="13"/>
  <c r="AM147" i="13"/>
  <c r="AN147" i="13"/>
  <c r="G148" i="13"/>
  <c r="J148" i="13"/>
  <c r="K148" i="13"/>
  <c r="N148" i="13"/>
  <c r="O148" i="13"/>
  <c r="P148" i="13"/>
  <c r="W148" i="13"/>
  <c r="X148" i="13"/>
  <c r="Y148" i="13"/>
  <c r="AM148" i="13"/>
  <c r="AN148" i="13"/>
  <c r="B151" i="13"/>
  <c r="G154" i="13"/>
  <c r="K154" i="13"/>
  <c r="N154" i="13"/>
  <c r="O154" i="13"/>
  <c r="P154" i="13"/>
  <c r="W154" i="13"/>
  <c r="X154" i="13"/>
  <c r="Y154" i="13"/>
  <c r="AM154" i="13"/>
  <c r="AN154" i="13"/>
  <c r="G155" i="13"/>
  <c r="K155" i="13"/>
  <c r="N155" i="13"/>
  <c r="O155" i="13"/>
  <c r="P155" i="13"/>
  <c r="W155" i="13"/>
  <c r="X155" i="13"/>
  <c r="Y155" i="13"/>
  <c r="AM155" i="13"/>
  <c r="AN155" i="13"/>
  <c r="G156" i="13"/>
  <c r="K156" i="13"/>
  <c r="N156" i="13"/>
  <c r="O156" i="13"/>
  <c r="P156" i="13"/>
  <c r="Q156" i="13"/>
  <c r="W156" i="13"/>
  <c r="X156" i="13"/>
  <c r="Y156" i="13"/>
  <c r="AM156" i="13"/>
  <c r="AN156" i="13"/>
  <c r="G157" i="13"/>
  <c r="K157" i="13"/>
  <c r="N157" i="13"/>
  <c r="O157" i="13"/>
  <c r="P157" i="13"/>
  <c r="R157" i="13"/>
  <c r="W157" i="13"/>
  <c r="X157" i="13"/>
  <c r="Y157" i="13"/>
  <c r="AM157" i="13"/>
  <c r="AN157" i="13"/>
  <c r="G158" i="13"/>
  <c r="K158" i="13"/>
  <c r="N158" i="13"/>
  <c r="O158" i="13"/>
  <c r="P158" i="13"/>
  <c r="W158" i="13"/>
  <c r="X158" i="13"/>
  <c r="Y158" i="13"/>
  <c r="AM158" i="13"/>
  <c r="AN158" i="13"/>
  <c r="G159" i="13"/>
  <c r="J159" i="13"/>
  <c r="K159" i="13"/>
  <c r="N159" i="13"/>
  <c r="O159" i="13"/>
  <c r="P159" i="13"/>
  <c r="W159" i="13"/>
  <c r="X159" i="13"/>
  <c r="Y159" i="13"/>
  <c r="AM159" i="13"/>
  <c r="AN159" i="13"/>
  <c r="G160" i="13"/>
  <c r="K160" i="13"/>
  <c r="N160" i="13"/>
  <c r="O160" i="13"/>
  <c r="P160" i="13"/>
  <c r="W160" i="13"/>
  <c r="X160" i="13"/>
  <c r="Y160" i="13"/>
  <c r="AM160" i="13"/>
  <c r="AN160" i="13"/>
  <c r="G161" i="13"/>
  <c r="K161" i="13"/>
  <c r="N161" i="13"/>
  <c r="O161" i="13"/>
  <c r="P161" i="13"/>
  <c r="W161" i="13"/>
  <c r="X161" i="13"/>
  <c r="Y161" i="13"/>
  <c r="AM161" i="13"/>
  <c r="AN161" i="13"/>
  <c r="G162" i="13"/>
  <c r="K162" i="13"/>
  <c r="N162" i="13"/>
  <c r="O162" i="13"/>
  <c r="P162" i="13"/>
  <c r="W162" i="13"/>
  <c r="X162" i="13"/>
  <c r="Y162" i="13"/>
  <c r="AM162" i="13"/>
  <c r="AN162" i="13"/>
  <c r="G163" i="13"/>
  <c r="J163" i="13"/>
  <c r="K163" i="13"/>
  <c r="N163" i="13"/>
  <c r="O163" i="13"/>
  <c r="P163" i="13"/>
  <c r="W163" i="13"/>
  <c r="X163" i="13"/>
  <c r="Y163" i="13"/>
  <c r="AM163" i="13"/>
  <c r="AN163" i="13"/>
  <c r="G164" i="13"/>
  <c r="K164" i="13"/>
  <c r="N164" i="13"/>
  <c r="O164" i="13"/>
  <c r="P164" i="13"/>
  <c r="W164" i="13"/>
  <c r="X164" i="13"/>
  <c r="Y164" i="13"/>
  <c r="AM164" i="13"/>
  <c r="AN164" i="13"/>
  <c r="B167" i="13"/>
  <c r="G170" i="13"/>
  <c r="J170" i="13"/>
  <c r="K170" i="13"/>
  <c r="N170" i="13"/>
  <c r="O170" i="13"/>
  <c r="P170" i="13"/>
  <c r="W170" i="13"/>
  <c r="X170" i="13"/>
  <c r="Y170" i="13"/>
  <c r="AM170" i="13"/>
  <c r="AN170" i="13"/>
  <c r="G171" i="13"/>
  <c r="K171" i="13"/>
  <c r="N171" i="13"/>
  <c r="O171" i="13"/>
  <c r="P171" i="13"/>
  <c r="W171" i="13"/>
  <c r="X171" i="13"/>
  <c r="Y171" i="13"/>
  <c r="AM171" i="13"/>
  <c r="AN171" i="13"/>
  <c r="G172" i="13"/>
  <c r="K172" i="13"/>
  <c r="N172" i="13"/>
  <c r="O172" i="13"/>
  <c r="P172" i="13"/>
  <c r="W172" i="13"/>
  <c r="X172" i="13"/>
  <c r="Y172" i="13"/>
  <c r="AM172" i="13"/>
  <c r="AN172" i="13"/>
  <c r="G173" i="13"/>
  <c r="J173" i="13"/>
  <c r="K173" i="13"/>
  <c r="N173" i="13"/>
  <c r="O173" i="13"/>
  <c r="P173" i="13"/>
  <c r="S173" i="13"/>
  <c r="W173" i="13"/>
  <c r="X173" i="13"/>
  <c r="Y173" i="13"/>
  <c r="AM173" i="13"/>
  <c r="AN173" i="13"/>
  <c r="G174" i="13"/>
  <c r="J174" i="13"/>
  <c r="K174" i="13"/>
  <c r="N174" i="13"/>
  <c r="O174" i="13"/>
  <c r="P174" i="13"/>
  <c r="W174" i="13"/>
  <c r="X174" i="13"/>
  <c r="Y174" i="13"/>
  <c r="AM174" i="13"/>
  <c r="AN174" i="13"/>
  <c r="G175" i="13"/>
  <c r="K175" i="13"/>
  <c r="N175" i="13"/>
  <c r="O175" i="13"/>
  <c r="P175" i="13"/>
  <c r="W175" i="13"/>
  <c r="X175" i="13"/>
  <c r="Y175" i="13"/>
  <c r="AM175" i="13"/>
  <c r="AN175" i="13"/>
  <c r="G176" i="13"/>
  <c r="K176" i="13"/>
  <c r="N176" i="13"/>
  <c r="O176" i="13"/>
  <c r="P176" i="13"/>
  <c r="W176" i="13"/>
  <c r="X176" i="13"/>
  <c r="Y176" i="13"/>
  <c r="AM176" i="13"/>
  <c r="AN176" i="13"/>
  <c r="G177" i="13"/>
  <c r="K177" i="13"/>
  <c r="N177" i="13"/>
  <c r="O177" i="13"/>
  <c r="P177" i="13"/>
  <c r="W177" i="13"/>
  <c r="X177" i="13"/>
  <c r="Y177" i="13"/>
  <c r="AM177" i="13"/>
  <c r="AN177" i="13"/>
  <c r="G178" i="13"/>
  <c r="J178" i="13"/>
  <c r="K178" i="13"/>
  <c r="N178" i="13"/>
  <c r="O178" i="13"/>
  <c r="P178" i="13"/>
  <c r="W178" i="13"/>
  <c r="X178" i="13"/>
  <c r="Y178" i="13"/>
  <c r="AM178" i="13"/>
  <c r="AN178" i="13"/>
  <c r="G179" i="13"/>
  <c r="K179" i="13"/>
  <c r="N179" i="13"/>
  <c r="O179" i="13"/>
  <c r="P179" i="13"/>
  <c r="W179" i="13"/>
  <c r="X179" i="13"/>
  <c r="Y179" i="13"/>
  <c r="AM179" i="13"/>
  <c r="AN179" i="13"/>
  <c r="G180" i="13"/>
  <c r="J180" i="13"/>
  <c r="K180" i="13"/>
  <c r="N180" i="13"/>
  <c r="O180" i="13"/>
  <c r="P180" i="13"/>
  <c r="R180" i="13"/>
  <c r="W180" i="13"/>
  <c r="X180" i="13"/>
  <c r="Y180" i="13"/>
  <c r="AM180" i="13"/>
  <c r="AN180" i="13"/>
  <c r="J7" i="13"/>
  <c r="Z9" i="13"/>
  <c r="Z42" i="13"/>
  <c r="AG42" i="13"/>
  <c r="Z8" i="13"/>
  <c r="Q174" i="13"/>
  <c r="AM181" i="13"/>
  <c r="D167" i="13"/>
  <c r="S132" i="13"/>
  <c r="S75" i="13"/>
  <c r="S176" i="13"/>
  <c r="R160" i="13"/>
  <c r="S180" i="13"/>
  <c r="R176" i="13"/>
  <c r="J176" i="13"/>
  <c r="Q171" i="13"/>
  <c r="Q164" i="13"/>
  <c r="R161" i="13"/>
  <c r="Q160" i="13"/>
  <c r="R156" i="13"/>
  <c r="J155" i="13"/>
  <c r="R142" i="13"/>
  <c r="Q141" i="13"/>
  <c r="J129" i="13"/>
  <c r="S126" i="13"/>
  <c r="Q125" i="13"/>
  <c r="K134" i="13"/>
  <c r="Q124" i="13"/>
  <c r="J124" i="13"/>
  <c r="R115" i="13"/>
  <c r="S108" i="13"/>
  <c r="R97" i="13"/>
  <c r="Q96" i="13"/>
  <c r="R93" i="13"/>
  <c r="Q92" i="13"/>
  <c r="K102" i="13"/>
  <c r="S83" i="13"/>
  <c r="R78" i="13"/>
  <c r="Q77" i="13"/>
  <c r="K86" i="13"/>
  <c r="J63" i="13"/>
  <c r="S60" i="13"/>
  <c r="Q59" i="13"/>
  <c r="Q58" i="13"/>
  <c r="J58" i="13"/>
  <c r="R50" i="13"/>
  <c r="Q49" i="13"/>
  <c r="J48" i="13"/>
  <c r="Q47" i="13"/>
  <c r="J44" i="13"/>
  <c r="S34" i="13"/>
  <c r="J59" i="13"/>
  <c r="Q52" i="13"/>
  <c r="J52" i="13"/>
  <c r="J35" i="13"/>
  <c r="Q34" i="13"/>
  <c r="J33" i="13"/>
  <c r="K166" i="13"/>
  <c r="R145" i="13"/>
  <c r="S139" i="13"/>
  <c r="AM117" i="13"/>
  <c r="D103" i="13"/>
  <c r="R107" i="13"/>
  <c r="S94" i="13"/>
  <c r="S68" i="13"/>
  <c r="Q67" i="13"/>
  <c r="S26" i="13"/>
  <c r="S172" i="13"/>
  <c r="S158" i="13"/>
  <c r="R129" i="13"/>
  <c r="R100" i="13"/>
  <c r="R81" i="13"/>
  <c r="R45" i="13"/>
  <c r="R175" i="13"/>
  <c r="R171" i="13"/>
  <c r="R164" i="13"/>
  <c r="S154" i="13"/>
  <c r="Q145" i="13"/>
  <c r="R141" i="13"/>
  <c r="J140" i="13"/>
  <c r="S130" i="13"/>
  <c r="Q128" i="13"/>
  <c r="J128" i="13"/>
  <c r="R123" i="13"/>
  <c r="Q114" i="13"/>
  <c r="J114" i="13"/>
  <c r="R111" i="13"/>
  <c r="R108" i="13"/>
  <c r="Q107" i="13"/>
  <c r="Q100" i="13"/>
  <c r="R96" i="13"/>
  <c r="J95" i="13"/>
  <c r="R92" i="13"/>
  <c r="J91" i="13"/>
  <c r="R82" i="13"/>
  <c r="Q81" i="13"/>
  <c r="R77" i="13"/>
  <c r="J76" i="13"/>
  <c r="J67" i="13"/>
  <c r="S64" i="13"/>
  <c r="K70" i="13"/>
  <c r="Q62" i="13"/>
  <c r="J62" i="13"/>
  <c r="R49" i="13"/>
  <c r="R46" i="13"/>
  <c r="J46" i="13"/>
  <c r="Q45" i="13"/>
  <c r="Q43" i="13"/>
  <c r="J43" i="13"/>
  <c r="S36" i="13"/>
  <c r="AM37" i="13"/>
  <c r="D23" i="13"/>
  <c r="J31" i="13"/>
  <c r="Z108" i="13"/>
  <c r="AG108" i="13"/>
  <c r="Z99" i="13"/>
  <c r="AG99" i="13"/>
  <c r="Z81" i="13"/>
  <c r="AG81" i="13"/>
  <c r="Z66" i="13"/>
  <c r="AG66" i="13"/>
  <c r="Z174" i="13"/>
  <c r="AG174" i="13"/>
  <c r="Z157" i="13"/>
  <c r="AG157" i="13"/>
  <c r="Z112" i="13"/>
  <c r="AG112" i="13"/>
  <c r="Z111" i="13"/>
  <c r="AG111" i="13"/>
  <c r="Z62" i="13"/>
  <c r="AG62" i="13"/>
  <c r="Z61" i="13"/>
  <c r="AG61" i="13"/>
  <c r="Z52" i="13"/>
  <c r="AG52" i="13"/>
  <c r="Z50" i="13"/>
  <c r="AG50" i="13"/>
  <c r="Z180" i="13"/>
  <c r="Z170" i="13"/>
  <c r="AG170" i="13"/>
  <c r="Z154" i="13"/>
  <c r="AG154" i="13"/>
  <c r="Z147" i="13"/>
  <c r="AG147" i="13"/>
  <c r="Z146" i="13"/>
  <c r="AG146" i="13"/>
  <c r="Z142" i="13"/>
  <c r="AG142" i="13"/>
  <c r="Z130" i="13"/>
  <c r="AG130" i="13"/>
  <c r="Z124" i="13"/>
  <c r="AG124" i="13"/>
  <c r="Z123" i="13"/>
  <c r="AG123" i="13"/>
  <c r="Z116" i="13"/>
  <c r="AG116" i="13"/>
  <c r="Z114" i="13"/>
  <c r="AG114" i="13"/>
  <c r="Z94" i="13"/>
  <c r="Z93" i="13"/>
  <c r="AG93" i="13"/>
  <c r="Z92" i="13"/>
  <c r="AG92" i="13"/>
  <c r="Z67" i="13"/>
  <c r="AG67" i="13"/>
  <c r="Z49" i="13"/>
  <c r="AD7" i="13"/>
  <c r="AG3" i="13"/>
  <c r="Z179" i="13"/>
  <c r="AG179" i="13"/>
  <c r="Z178" i="13"/>
  <c r="AG178" i="13"/>
  <c r="Z163" i="13"/>
  <c r="AG163" i="13"/>
  <c r="Z162" i="13"/>
  <c r="AG162" i="13"/>
  <c r="Z140" i="13"/>
  <c r="AG140" i="13"/>
  <c r="Z125" i="13"/>
  <c r="AG125" i="13"/>
  <c r="Z107" i="13"/>
  <c r="AG107" i="13"/>
  <c r="Z98" i="13"/>
  <c r="AG98" i="13"/>
  <c r="Z97" i="13"/>
  <c r="AG97" i="13"/>
  <c r="Z82" i="13"/>
  <c r="AG82" i="13"/>
  <c r="Z171" i="13"/>
  <c r="AG171" i="13"/>
  <c r="Z145" i="13"/>
  <c r="AG145" i="13"/>
  <c r="Z128" i="13"/>
  <c r="AG128" i="13"/>
  <c r="Z127" i="13"/>
  <c r="AG127" i="13"/>
  <c r="Z122" i="13"/>
  <c r="AG122" i="13"/>
  <c r="Z110" i="13"/>
  <c r="AG110" i="13"/>
  <c r="Z96" i="13"/>
  <c r="AG96" i="13"/>
  <c r="Z78" i="13"/>
  <c r="AG78" i="13"/>
  <c r="Z51" i="13"/>
  <c r="AG51" i="13"/>
  <c r="Z155" i="13"/>
  <c r="AG155" i="13"/>
  <c r="Z148" i="13"/>
  <c r="AG148" i="13"/>
  <c r="Z144" i="13"/>
  <c r="AG144" i="13"/>
  <c r="Z164" i="13"/>
  <c r="AG164" i="13"/>
  <c r="Z160" i="13"/>
  <c r="AG160" i="13"/>
  <c r="Z131" i="13"/>
  <c r="AG131" i="13"/>
  <c r="Z129" i="13"/>
  <c r="AG129" i="13"/>
  <c r="Z100" i="13"/>
  <c r="AG100" i="13"/>
  <c r="Z91" i="13"/>
  <c r="AG91" i="13"/>
  <c r="Z84" i="13"/>
  <c r="AG84" i="13"/>
  <c r="Z76" i="13"/>
  <c r="AG76" i="13"/>
  <c r="Z75" i="13"/>
  <c r="AG75" i="13"/>
  <c r="Z74" i="13"/>
  <c r="AG74" i="13"/>
  <c r="Z64" i="13"/>
  <c r="AG64" i="13"/>
  <c r="Z63" i="13"/>
  <c r="AG63" i="13"/>
  <c r="Z43" i="13"/>
  <c r="AG43" i="13"/>
  <c r="Z36" i="13"/>
  <c r="Z35" i="13"/>
  <c r="AG35" i="13"/>
  <c r="Z34" i="13"/>
  <c r="Z31" i="13"/>
  <c r="Z30" i="13"/>
  <c r="AG30" i="13"/>
  <c r="Z28" i="13"/>
  <c r="AG28" i="13"/>
  <c r="Z17" i="13"/>
  <c r="Z15" i="13"/>
  <c r="Z7" i="13"/>
  <c r="AN85" i="13"/>
  <c r="AN149" i="13"/>
  <c r="AN53" i="13"/>
  <c r="AN37" i="13"/>
  <c r="AN117" i="13"/>
  <c r="AN69" i="13"/>
  <c r="AN181" i="13"/>
  <c r="AN133" i="13"/>
  <c r="R179" i="13"/>
  <c r="S178" i="13"/>
  <c r="S170" i="13"/>
  <c r="R170" i="13"/>
  <c r="S163" i="13"/>
  <c r="Q163" i="13"/>
  <c r="R163" i="13"/>
  <c r="J162" i="13"/>
  <c r="S157" i="13"/>
  <c r="AN165" i="13"/>
  <c r="S146" i="13"/>
  <c r="Q179" i="13"/>
  <c r="S177" i="13"/>
  <c r="Q175" i="13"/>
  <c r="R172" i="13"/>
  <c r="S161" i="13"/>
  <c r="AM165" i="13"/>
  <c r="D151" i="13"/>
  <c r="R146" i="13"/>
  <c r="K150" i="13"/>
  <c r="AM149" i="13"/>
  <c r="D135" i="13"/>
  <c r="Q177" i="13"/>
  <c r="R173" i="13"/>
  <c r="Q173" i="13"/>
  <c r="J172" i="13"/>
  <c r="S155" i="13"/>
  <c r="Q155" i="13"/>
  <c r="R155" i="13"/>
  <c r="Q180" i="13"/>
  <c r="J179" i="13"/>
  <c r="R178" i="13"/>
  <c r="Q176" i="13"/>
  <c r="J175" i="13"/>
  <c r="J154" i="13"/>
  <c r="AG180" i="13"/>
  <c r="S179" i="13"/>
  <c r="Q178" i="13"/>
  <c r="R177" i="13"/>
  <c r="J177" i="13"/>
  <c r="S175" i="13"/>
  <c r="S174" i="13"/>
  <c r="R174" i="13"/>
  <c r="S171" i="13"/>
  <c r="Q170" i="13"/>
  <c r="K182" i="13"/>
  <c r="S162" i="13"/>
  <c r="S159" i="13"/>
  <c r="Q159" i="13"/>
  <c r="R159" i="13"/>
  <c r="J158" i="13"/>
  <c r="S148" i="13"/>
  <c r="Q148" i="13"/>
  <c r="R148" i="13"/>
  <c r="J147" i="13"/>
  <c r="S164" i="13"/>
  <c r="Q162" i="13"/>
  <c r="J161" i="13"/>
  <c r="S160" i="13"/>
  <c r="Q158" i="13"/>
  <c r="J157" i="13"/>
  <c r="S156" i="13"/>
  <c r="Q154" i="13"/>
  <c r="Q147" i="13"/>
  <c r="J146" i="13"/>
  <c r="S145" i="13"/>
  <c r="R144" i="13"/>
  <c r="Q143" i="13"/>
  <c r="J142" i="13"/>
  <c r="S141" i="13"/>
  <c r="R140" i="13"/>
  <c r="Q139" i="13"/>
  <c r="J138" i="13"/>
  <c r="Q132" i="13"/>
  <c r="Q130" i="13"/>
  <c r="S128" i="13"/>
  <c r="Q126" i="13"/>
  <c r="S124" i="13"/>
  <c r="Q122" i="13"/>
  <c r="Q116" i="13"/>
  <c r="J116" i="13"/>
  <c r="J115" i="13"/>
  <c r="R114" i="13"/>
  <c r="Q112" i="13"/>
  <c r="J112" i="13"/>
  <c r="J111" i="13"/>
  <c r="R110" i="13"/>
  <c r="S106" i="13"/>
  <c r="R106" i="13"/>
  <c r="S97" i="13"/>
  <c r="AM101" i="13"/>
  <c r="D87" i="13"/>
  <c r="S90" i="13"/>
  <c r="AM85" i="13"/>
  <c r="D71" i="13"/>
  <c r="Q144" i="13"/>
  <c r="J143" i="13"/>
  <c r="S142" i="13"/>
  <c r="Q140" i="13"/>
  <c r="J139" i="13"/>
  <c r="S138" i="13"/>
  <c r="J132" i="13"/>
  <c r="Q131" i="13"/>
  <c r="J131" i="13"/>
  <c r="J130" i="13"/>
  <c r="Q127" i="13"/>
  <c r="J127" i="13"/>
  <c r="J126" i="13"/>
  <c r="Q123" i="13"/>
  <c r="J123" i="13"/>
  <c r="J122" i="13"/>
  <c r="S115" i="13"/>
  <c r="R113" i="13"/>
  <c r="J113" i="13"/>
  <c r="S111" i="13"/>
  <c r="R109" i="13"/>
  <c r="J109" i="13"/>
  <c r="AG94" i="13"/>
  <c r="S91" i="13"/>
  <c r="Q91" i="13"/>
  <c r="R91" i="13"/>
  <c r="J90" i="13"/>
  <c r="R128" i="13"/>
  <c r="R124" i="13"/>
  <c r="S114" i="13"/>
  <c r="S110" i="13"/>
  <c r="J108" i="13"/>
  <c r="S95" i="13"/>
  <c r="Q95" i="13"/>
  <c r="R95" i="13"/>
  <c r="J94" i="13"/>
  <c r="S84" i="13"/>
  <c r="Q84" i="13"/>
  <c r="R84" i="13"/>
  <c r="Q172" i="13"/>
  <c r="J171" i="13"/>
  <c r="J164" i="13"/>
  <c r="R162" i="13"/>
  <c r="Q161" i="13"/>
  <c r="J160" i="13"/>
  <c r="R158" i="13"/>
  <c r="Q157" i="13"/>
  <c r="J156" i="13"/>
  <c r="R154" i="13"/>
  <c r="R147" i="13"/>
  <c r="Q146" i="13"/>
  <c r="J145" i="13"/>
  <c r="S144" i="13"/>
  <c r="R143" i="13"/>
  <c r="Q142" i="13"/>
  <c r="J141" i="13"/>
  <c r="S140" i="13"/>
  <c r="R139" i="13"/>
  <c r="Q138" i="13"/>
  <c r="R132" i="13"/>
  <c r="S131" i="13"/>
  <c r="R130" i="13"/>
  <c r="S129" i="13"/>
  <c r="S127" i="13"/>
  <c r="R126" i="13"/>
  <c r="S125" i="13"/>
  <c r="S123" i="13"/>
  <c r="R122" i="13"/>
  <c r="R116" i="13"/>
  <c r="Q115" i="13"/>
  <c r="S113" i="13"/>
  <c r="R112" i="13"/>
  <c r="Q111" i="13"/>
  <c r="S109" i="13"/>
  <c r="S107" i="13"/>
  <c r="Q106" i="13"/>
  <c r="K118" i="13"/>
  <c r="S99" i="13"/>
  <c r="Q99" i="13"/>
  <c r="R99" i="13"/>
  <c r="J98" i="13"/>
  <c r="S93" i="13"/>
  <c r="AN101" i="13"/>
  <c r="S100" i="13"/>
  <c r="Q98" i="13"/>
  <c r="J97" i="13"/>
  <c r="S96" i="13"/>
  <c r="Q94" i="13"/>
  <c r="J93" i="13"/>
  <c r="S92" i="13"/>
  <c r="Q90" i="13"/>
  <c r="Q83" i="13"/>
  <c r="J82" i="13"/>
  <c r="S81" i="13"/>
  <c r="R80" i="13"/>
  <c r="Q79" i="13"/>
  <c r="J78" i="13"/>
  <c r="S77" i="13"/>
  <c r="R76" i="13"/>
  <c r="Q75" i="13"/>
  <c r="J74" i="13"/>
  <c r="Q68" i="13"/>
  <c r="S66" i="13"/>
  <c r="Q64" i="13"/>
  <c r="S62" i="13"/>
  <c r="Q60" i="13"/>
  <c r="S58" i="13"/>
  <c r="R51" i="13"/>
  <c r="J51" i="13"/>
  <c r="S49" i="13"/>
  <c r="S48" i="13"/>
  <c r="S46" i="13"/>
  <c r="S43" i="13"/>
  <c r="AG36" i="13"/>
  <c r="Q35" i="13"/>
  <c r="S35" i="13"/>
  <c r="R34" i="13"/>
  <c r="J83" i="13"/>
  <c r="S82" i="13"/>
  <c r="Q80" i="13"/>
  <c r="J79" i="13"/>
  <c r="S78" i="13"/>
  <c r="Q76" i="13"/>
  <c r="J75" i="13"/>
  <c r="S74" i="13"/>
  <c r="J68" i="13"/>
  <c r="Q65" i="13"/>
  <c r="J65" i="13"/>
  <c r="J64" i="13"/>
  <c r="Q61" i="13"/>
  <c r="J61" i="13"/>
  <c r="J60" i="13"/>
  <c r="S52" i="13"/>
  <c r="AM53" i="13"/>
  <c r="D39" i="13"/>
  <c r="Q42" i="13"/>
  <c r="J42" i="13"/>
  <c r="AG34" i="13"/>
  <c r="R66" i="13"/>
  <c r="R62" i="13"/>
  <c r="R58" i="13"/>
  <c r="Q46" i="13"/>
  <c r="J45" i="13"/>
  <c r="R43" i="13"/>
  <c r="J36" i="13"/>
  <c r="Q108" i="13"/>
  <c r="J107" i="13"/>
  <c r="J100" i="13"/>
  <c r="R98" i="13"/>
  <c r="Q97" i="13"/>
  <c r="J96" i="13"/>
  <c r="R94" i="13"/>
  <c r="Q93" i="13"/>
  <c r="J92" i="13"/>
  <c r="R90" i="13"/>
  <c r="R83" i="13"/>
  <c r="Q82" i="13"/>
  <c r="J81" i="13"/>
  <c r="S80" i="13"/>
  <c r="R79" i="13"/>
  <c r="Q78" i="13"/>
  <c r="J77" i="13"/>
  <c r="S76" i="13"/>
  <c r="R75" i="13"/>
  <c r="Q74" i="13"/>
  <c r="R68" i="13"/>
  <c r="S67" i="13"/>
  <c r="S65" i="13"/>
  <c r="R64" i="13"/>
  <c r="S63" i="13"/>
  <c r="S61" i="13"/>
  <c r="R60" i="13"/>
  <c r="S59" i="13"/>
  <c r="R52" i="13"/>
  <c r="Q51" i="13"/>
  <c r="Q50" i="13"/>
  <c r="J50" i="13"/>
  <c r="AG49" i="13"/>
  <c r="J49" i="13"/>
  <c r="Q48" i="13"/>
  <c r="R47" i="13"/>
  <c r="J47" i="13"/>
  <c r="S45" i="13"/>
  <c r="S44" i="13"/>
  <c r="S42" i="13"/>
  <c r="R35" i="13"/>
  <c r="S33" i="13"/>
  <c r="Q33" i="13"/>
  <c r="Q31" i="13"/>
  <c r="R31" i="13"/>
  <c r="S31" i="13"/>
  <c r="J30" i="13"/>
  <c r="R28" i="13"/>
  <c r="Z11" i="13"/>
  <c r="Z16" i="13"/>
  <c r="Z19" i="13"/>
  <c r="Z20" i="13"/>
  <c r="Z29" i="13"/>
  <c r="Z33" i="13"/>
  <c r="Z12" i="13"/>
  <c r="J34" i="13"/>
  <c r="R32" i="13"/>
  <c r="J32" i="13"/>
  <c r="AG31" i="13"/>
  <c r="S30" i="13"/>
  <c r="S29" i="13"/>
  <c r="S27" i="13"/>
  <c r="R26" i="13"/>
  <c r="Z14" i="13"/>
  <c r="S28" i="13"/>
  <c r="R27" i="13"/>
  <c r="Q26" i="13"/>
  <c r="Z48" i="13"/>
  <c r="Z44" i="13"/>
  <c r="R36" i="13"/>
  <c r="Z32" i="13"/>
  <c r="S32" i="13"/>
  <c r="Q30" i="13"/>
  <c r="R29" i="13"/>
  <c r="Q28" i="13"/>
  <c r="Q27" i="13"/>
  <c r="J27" i="13"/>
  <c r="J26" i="13"/>
  <c r="Z18" i="13"/>
  <c r="AG17" i="13"/>
  <c r="AG15" i="13"/>
  <c r="Z13" i="13"/>
  <c r="AA9" i="13"/>
  <c r="AG6" i="13"/>
  <c r="Z95" i="13"/>
  <c r="AG95" i="13"/>
  <c r="Z132" i="13"/>
  <c r="AG132" i="13"/>
  <c r="Z172" i="13"/>
  <c r="AG172" i="13"/>
  <c r="Z68" i="13"/>
  <c r="AG68" i="13"/>
  <c r="Z46" i="13"/>
  <c r="AG46" i="13"/>
  <c r="Z138" i="13"/>
  <c r="AG138" i="13"/>
  <c r="AA31" i="13"/>
  <c r="AG7" i="13"/>
  <c r="Z83" i="13"/>
  <c r="AG83" i="13"/>
  <c r="Z161" i="13"/>
  <c r="AG161" i="13"/>
  <c r="Z79" i="13"/>
  <c r="AG79" i="13"/>
  <c r="Z156" i="13"/>
  <c r="AG156" i="13"/>
  <c r="Z126" i="13"/>
  <c r="AG126" i="13"/>
  <c r="Z26" i="13"/>
  <c r="AG26" i="13"/>
  <c r="Z113" i="13"/>
  <c r="AG113" i="13"/>
  <c r="Z141" i="13"/>
  <c r="AG141" i="13"/>
  <c r="Z173" i="13"/>
  <c r="AG173" i="13"/>
  <c r="Z77" i="13"/>
  <c r="AG77" i="13"/>
  <c r="Z59" i="13"/>
  <c r="AG59" i="13"/>
  <c r="Z139" i="13"/>
  <c r="AG139" i="13"/>
  <c r="Z80" i="13"/>
  <c r="AG80" i="13"/>
  <c r="Z60" i="13"/>
  <c r="AG60" i="13"/>
  <c r="Z158" i="13"/>
  <c r="AG158" i="13"/>
  <c r="Z27" i="13"/>
  <c r="AG27" i="13"/>
  <c r="Z47" i="13"/>
  <c r="AG47" i="13"/>
  <c r="Z90" i="13"/>
  <c r="AG90" i="13"/>
  <c r="Z176" i="13"/>
  <c r="AG176" i="13"/>
  <c r="Z106" i="13"/>
  <c r="AG106" i="13"/>
  <c r="Z175" i="13"/>
  <c r="AG175" i="13"/>
  <c r="Z159" i="13"/>
  <c r="AG159" i="13"/>
  <c r="Z58" i="13"/>
  <c r="AG58" i="13"/>
  <c r="Z115" i="13"/>
  <c r="AG115" i="13"/>
  <c r="Z143" i="13"/>
  <c r="AG143" i="13"/>
  <c r="Z45" i="13"/>
  <c r="AG45" i="13"/>
  <c r="Z109" i="13"/>
  <c r="AG109" i="13"/>
  <c r="Z65" i="13"/>
  <c r="AG65" i="13"/>
  <c r="Z177" i="13"/>
  <c r="AG177" i="13"/>
  <c r="AG4" i="13"/>
  <c r="AG9" i="13"/>
  <c r="O7" i="13"/>
  <c r="AG5" i="13"/>
  <c r="AG8" i="13"/>
  <c r="AA17" i="13"/>
  <c r="S37" i="13"/>
  <c r="AA11" i="13"/>
  <c r="AG11" i="13"/>
  <c r="AB9" i="13"/>
  <c r="AA8" i="13"/>
  <c r="AA35" i="13"/>
  <c r="AA42" i="13"/>
  <c r="AA52" i="13"/>
  <c r="AA61" i="13"/>
  <c r="AA65" i="13"/>
  <c r="AA76" i="13"/>
  <c r="AA59" i="13"/>
  <c r="AA63" i="13"/>
  <c r="AA67" i="13"/>
  <c r="AA110" i="13"/>
  <c r="AA114" i="13"/>
  <c r="AA99" i="13"/>
  <c r="AA106" i="13"/>
  <c r="AA109" i="13"/>
  <c r="AA113" i="13"/>
  <c r="AA123" i="13"/>
  <c r="AA127" i="13"/>
  <c r="AA131" i="13"/>
  <c r="AA140" i="13"/>
  <c r="AA84" i="13"/>
  <c r="AA95" i="13"/>
  <c r="AA91" i="13"/>
  <c r="AA125" i="13"/>
  <c r="AA129" i="13"/>
  <c r="AA163" i="13"/>
  <c r="AA148" i="13"/>
  <c r="AA159" i="13"/>
  <c r="AA144" i="13"/>
  <c r="AA155" i="13"/>
  <c r="AA174" i="13"/>
  <c r="AA178" i="13"/>
  <c r="AA173" i="13"/>
  <c r="AA177" i="13"/>
  <c r="AG32" i="13"/>
  <c r="AA32" i="13"/>
  <c r="AA48" i="13"/>
  <c r="AG48" i="13"/>
  <c r="AG12" i="13"/>
  <c r="AA12" i="13"/>
  <c r="AA19" i="13"/>
  <c r="AG19" i="13"/>
  <c r="S53" i="13"/>
  <c r="AA62" i="13"/>
  <c r="AA34" i="13"/>
  <c r="AA68" i="13"/>
  <c r="G14" i="13"/>
  <c r="AA128" i="13"/>
  <c r="AA122" i="13"/>
  <c r="AA126" i="13"/>
  <c r="AA130" i="13"/>
  <c r="G15" i="13"/>
  <c r="AA96" i="13"/>
  <c r="S149" i="13"/>
  <c r="S101" i="13"/>
  <c r="AA92" i="13"/>
  <c r="G16" i="13"/>
  <c r="G18" i="13"/>
  <c r="AA171" i="13"/>
  <c r="AA179" i="13"/>
  <c r="AA158" i="13"/>
  <c r="AA154" i="13"/>
  <c r="AA157" i="13"/>
  <c r="AA176" i="13"/>
  <c r="G11" i="13"/>
  <c r="AH17" i="13"/>
  <c r="AA18" i="13"/>
  <c r="AG18" i="13"/>
  <c r="AA28" i="13"/>
  <c r="AA30" i="13"/>
  <c r="AG33" i="13"/>
  <c r="AA33" i="13"/>
  <c r="AA16" i="13"/>
  <c r="AG16" i="13"/>
  <c r="AA15" i="13"/>
  <c r="AA43" i="13"/>
  <c r="AA45" i="13"/>
  <c r="AA66" i="13"/>
  <c r="G12" i="13"/>
  <c r="AA51" i="13"/>
  <c r="S85" i="13"/>
  <c r="AA36" i="13"/>
  <c r="AA47" i="13"/>
  <c r="AA49" i="13"/>
  <c r="AA74" i="13"/>
  <c r="AA100" i="13"/>
  <c r="AA97" i="13"/>
  <c r="AA46" i="13"/>
  <c r="AA90" i="13"/>
  <c r="AA93" i="13"/>
  <c r="AA108" i="13"/>
  <c r="AA142" i="13"/>
  <c r="AA162" i="13"/>
  <c r="AA175" i="13"/>
  <c r="G19" i="13"/>
  <c r="AA145" i="13"/>
  <c r="S181" i="13"/>
  <c r="S165" i="13"/>
  <c r="AG13" i="13"/>
  <c r="AA13" i="13"/>
  <c r="AA14" i="13"/>
  <c r="AG14" i="13"/>
  <c r="AA29" i="13"/>
  <c r="AG29" i="13"/>
  <c r="AH31" i="13"/>
  <c r="S69" i="13"/>
  <c r="AA77" i="13"/>
  <c r="AA107" i="13"/>
  <c r="S133" i="13"/>
  <c r="AA78" i="13"/>
  <c r="AA50" i="13"/>
  <c r="AA83" i="13"/>
  <c r="AA94" i="13"/>
  <c r="AA139" i="13"/>
  <c r="AA143" i="13"/>
  <c r="AA160" i="13"/>
  <c r="AA116" i="13"/>
  <c r="G20" i="13"/>
  <c r="AA44" i="13"/>
  <c r="AG44" i="13"/>
  <c r="AA20" i="13"/>
  <c r="AG20" i="13"/>
  <c r="N19" i="13"/>
  <c r="AA58" i="13"/>
  <c r="G13" i="13"/>
  <c r="AA64" i="13"/>
  <c r="AA75" i="13"/>
  <c r="AA79" i="13"/>
  <c r="AA81" i="13"/>
  <c r="AA124" i="13"/>
  <c r="AA82" i="13"/>
  <c r="AA98" i="13"/>
  <c r="AA111" i="13"/>
  <c r="G17" i="13"/>
  <c r="AA132" i="13"/>
  <c r="S117" i="13"/>
  <c r="AA164" i="13"/>
  <c r="AA147" i="13"/>
  <c r="AA161" i="13"/>
  <c r="AA146" i="13"/>
  <c r="AA156" i="13"/>
  <c r="AA112" i="13"/>
  <c r="AA172" i="13"/>
  <c r="AA180" i="13"/>
  <c r="AA170" i="13"/>
  <c r="AB31" i="13"/>
  <c r="AA26" i="13"/>
  <c r="AA141" i="13"/>
  <c r="AA115" i="13"/>
  <c r="AA60" i="13"/>
  <c r="AA138" i="13"/>
  <c r="AA27" i="13"/>
  <c r="AH27" i="13"/>
  <c r="AA80" i="13"/>
  <c r="AH80" i="13"/>
  <c r="D13" i="18"/>
  <c r="E6" i="5"/>
  <c r="D46" i="18"/>
  <c r="AI31" i="13"/>
  <c r="AB14" i="13"/>
  <c r="AH14" i="13"/>
  <c r="AH145" i="13"/>
  <c r="AB145" i="13"/>
  <c r="AB108" i="13"/>
  <c r="AH108" i="13"/>
  <c r="AH115" i="13"/>
  <c r="AB115" i="13"/>
  <c r="AB49" i="13"/>
  <c r="AH49" i="13"/>
  <c r="AB66" i="13"/>
  <c r="AH66" i="13"/>
  <c r="AB15" i="13"/>
  <c r="AH15" i="13"/>
  <c r="AB18" i="13"/>
  <c r="AH18" i="13"/>
  <c r="AB130" i="13"/>
  <c r="AH130" i="13"/>
  <c r="AB128" i="13"/>
  <c r="AH128" i="13"/>
  <c r="AB34" i="13"/>
  <c r="AH34" i="13"/>
  <c r="AH174" i="13"/>
  <c r="AB174" i="13"/>
  <c r="AH148" i="13"/>
  <c r="AB148" i="13"/>
  <c r="AH91" i="13"/>
  <c r="AB91" i="13"/>
  <c r="AB131" i="13"/>
  <c r="AH131" i="13"/>
  <c r="AB109" i="13"/>
  <c r="AH109" i="13"/>
  <c r="AH110" i="13"/>
  <c r="AB110" i="13"/>
  <c r="AH52" i="13"/>
  <c r="AB52" i="13"/>
  <c r="AB8" i="13"/>
  <c r="AC9" i="13"/>
  <c r="AC31" i="13"/>
  <c r="AH156" i="13"/>
  <c r="AB156" i="13"/>
  <c r="AB81" i="13"/>
  <c r="AH81" i="13"/>
  <c r="AB180" i="13"/>
  <c r="AH180" i="13"/>
  <c r="AB98" i="13"/>
  <c r="AH98" i="13"/>
  <c r="AB60" i="13"/>
  <c r="AH60" i="13"/>
  <c r="AH160" i="13"/>
  <c r="AB160" i="13"/>
  <c r="AH143" i="13"/>
  <c r="AB143" i="13"/>
  <c r="AB83" i="13"/>
  <c r="AH83" i="13"/>
  <c r="AH107" i="13"/>
  <c r="AB107" i="13"/>
  <c r="AB13" i="13"/>
  <c r="AH13" i="13"/>
  <c r="AB175" i="13"/>
  <c r="AH175" i="13"/>
  <c r="AB93" i="13"/>
  <c r="AH93" i="13"/>
  <c r="AB97" i="13"/>
  <c r="AH97" i="13"/>
  <c r="AB47" i="13"/>
  <c r="AH47" i="13"/>
  <c r="AB51" i="13"/>
  <c r="AH51" i="13"/>
  <c r="AH30" i="13"/>
  <c r="AB30" i="13"/>
  <c r="AB157" i="13"/>
  <c r="AH157" i="13"/>
  <c r="AB179" i="13"/>
  <c r="AH179" i="13"/>
  <c r="AH96" i="13"/>
  <c r="AB96" i="13"/>
  <c r="AB126" i="13"/>
  <c r="AH126" i="13"/>
  <c r="AB62" i="13"/>
  <c r="AH62" i="13"/>
  <c r="AH19" i="13"/>
  <c r="AB19" i="13"/>
  <c r="AH48" i="13"/>
  <c r="AB48" i="13"/>
  <c r="AB177" i="13"/>
  <c r="AH177" i="13"/>
  <c r="AH155" i="13"/>
  <c r="AB155" i="13"/>
  <c r="AH163" i="13"/>
  <c r="AB163" i="13"/>
  <c r="AH95" i="13"/>
  <c r="AB95" i="13"/>
  <c r="AB127" i="13"/>
  <c r="AH127" i="13"/>
  <c r="AH106" i="13"/>
  <c r="AB106" i="13"/>
  <c r="AH67" i="13"/>
  <c r="AB67" i="13"/>
  <c r="AH76" i="13"/>
  <c r="AB76" i="13"/>
  <c r="AB42" i="13"/>
  <c r="AH42" i="13"/>
  <c r="AH170" i="13"/>
  <c r="AB170" i="13"/>
  <c r="AB64" i="13"/>
  <c r="AH64" i="13"/>
  <c r="AB116" i="13"/>
  <c r="AH116" i="13"/>
  <c r="AH79" i="13"/>
  <c r="AB79" i="13"/>
  <c r="AB172" i="13"/>
  <c r="AH172" i="13"/>
  <c r="AH111" i="13"/>
  <c r="AB111" i="13"/>
  <c r="AH75" i="13"/>
  <c r="AB75" i="13"/>
  <c r="AB26" i="13"/>
  <c r="AH26" i="13"/>
  <c r="AB50" i="13"/>
  <c r="AH50" i="13"/>
  <c r="AH29" i="13"/>
  <c r="AB29" i="13"/>
  <c r="AB90" i="13"/>
  <c r="AH90" i="13"/>
  <c r="AH16" i="13"/>
  <c r="AB16" i="13"/>
  <c r="AH171" i="13"/>
  <c r="AB171" i="13"/>
  <c r="AB32" i="13"/>
  <c r="AH32" i="13"/>
  <c r="AH144" i="13"/>
  <c r="AB144" i="13"/>
  <c r="AH84" i="13"/>
  <c r="AB84" i="13"/>
  <c r="AH99" i="13"/>
  <c r="AB99" i="13"/>
  <c r="AH63" i="13"/>
  <c r="AB63" i="13"/>
  <c r="AB35" i="13"/>
  <c r="AH35" i="13"/>
  <c r="AH164" i="13"/>
  <c r="AB164" i="13"/>
  <c r="AH44" i="13"/>
  <c r="AB44" i="13"/>
  <c r="AB94" i="13"/>
  <c r="AH94" i="13"/>
  <c r="AB146" i="13"/>
  <c r="AH146" i="13"/>
  <c r="AB58" i="13"/>
  <c r="AH58" i="13"/>
  <c r="AB161" i="13"/>
  <c r="AH161" i="13"/>
  <c r="AB82" i="13"/>
  <c r="AH82" i="13"/>
  <c r="AH20" i="13"/>
  <c r="AB20" i="13"/>
  <c r="AH139" i="13"/>
  <c r="AB139" i="13"/>
  <c r="AB77" i="13"/>
  <c r="AH77" i="13"/>
  <c r="AB141" i="13"/>
  <c r="AH141" i="13"/>
  <c r="AB162" i="13"/>
  <c r="AH162" i="13"/>
  <c r="AH100" i="13"/>
  <c r="AB100" i="13"/>
  <c r="AB36" i="13"/>
  <c r="AH36" i="13"/>
  <c r="AB45" i="13"/>
  <c r="AH45" i="13"/>
  <c r="AB28" i="13"/>
  <c r="AH28" i="13"/>
  <c r="AB154" i="13"/>
  <c r="AH154" i="13"/>
  <c r="AB122" i="13"/>
  <c r="AH122" i="13"/>
  <c r="AH12" i="13"/>
  <c r="AB12" i="13"/>
  <c r="AB173" i="13"/>
  <c r="AH173" i="13"/>
  <c r="AH129" i="13"/>
  <c r="AB129" i="13"/>
  <c r="AB123" i="13"/>
  <c r="AH123" i="13"/>
  <c r="AB65" i="13"/>
  <c r="AH65" i="13"/>
  <c r="AB112" i="13"/>
  <c r="AH112" i="13"/>
  <c r="AB147" i="13"/>
  <c r="AH147" i="13"/>
  <c r="AH132" i="13"/>
  <c r="AB132" i="13"/>
  <c r="AB124" i="13"/>
  <c r="AH124" i="13"/>
  <c r="AB78" i="13"/>
  <c r="AH78" i="13"/>
  <c r="AB142" i="13"/>
  <c r="AH142" i="13"/>
  <c r="AB46" i="13"/>
  <c r="AH46" i="13"/>
  <c r="AB74" i="13"/>
  <c r="AH74" i="13"/>
  <c r="AB43" i="13"/>
  <c r="AH43" i="13"/>
  <c r="AH33" i="13"/>
  <c r="AB33" i="13"/>
  <c r="AB17" i="13"/>
  <c r="AB176" i="13"/>
  <c r="AH176" i="13"/>
  <c r="AB158" i="13"/>
  <c r="AH158" i="13"/>
  <c r="AB138" i="13"/>
  <c r="AH138" i="13"/>
  <c r="AH92" i="13"/>
  <c r="AB92" i="13"/>
  <c r="AH68" i="13"/>
  <c r="AB68" i="13"/>
  <c r="AH178" i="13"/>
  <c r="AB178" i="13"/>
  <c r="AH159" i="13"/>
  <c r="AB159" i="13"/>
  <c r="AH125" i="13"/>
  <c r="AB125" i="13"/>
  <c r="AH140" i="13"/>
  <c r="AB140" i="13"/>
  <c r="AB113" i="13"/>
  <c r="AH113" i="13"/>
  <c r="AH114" i="13"/>
  <c r="AB114" i="13"/>
  <c r="AH59" i="13"/>
  <c r="AB59" i="13"/>
  <c r="AB61" i="13"/>
  <c r="AH61" i="13"/>
  <c r="AH11" i="13"/>
  <c r="AB11" i="13"/>
  <c r="AB27" i="13"/>
  <c r="AB80" i="13"/>
  <c r="D10" i="18"/>
  <c r="D14" i="18"/>
  <c r="D12" i="18"/>
  <c r="AC61" i="13"/>
  <c r="AI61" i="13"/>
  <c r="AC158" i="13"/>
  <c r="AI158" i="13"/>
  <c r="AC173" i="13"/>
  <c r="AI173" i="13"/>
  <c r="AI122" i="13"/>
  <c r="AC122" i="13"/>
  <c r="AC28" i="13"/>
  <c r="AI28" i="13"/>
  <c r="AC36" i="13"/>
  <c r="AI36" i="13"/>
  <c r="AC162" i="13"/>
  <c r="AI162" i="13"/>
  <c r="AC20" i="13"/>
  <c r="AI20" i="13"/>
  <c r="AC44" i="13"/>
  <c r="AI44" i="13"/>
  <c r="AC32" i="13"/>
  <c r="AI32" i="13"/>
  <c r="AI26" i="13"/>
  <c r="AC26" i="13"/>
  <c r="AI64" i="13"/>
  <c r="AC64" i="13"/>
  <c r="AC42" i="13"/>
  <c r="AI42" i="13"/>
  <c r="AC127" i="13"/>
  <c r="AI127" i="13"/>
  <c r="AC177" i="13"/>
  <c r="AI177" i="13"/>
  <c r="AI126" i="13"/>
  <c r="AC126" i="13"/>
  <c r="AI179" i="13"/>
  <c r="AC179" i="13"/>
  <c r="AI156" i="13"/>
  <c r="AC156" i="13"/>
  <c r="AC52" i="13"/>
  <c r="AI52" i="13"/>
  <c r="AC110" i="13"/>
  <c r="AI110" i="13"/>
  <c r="AC148" i="13"/>
  <c r="AI148" i="13"/>
  <c r="AI15" i="13"/>
  <c r="AC15" i="13"/>
  <c r="AI49" i="13"/>
  <c r="AC49" i="13"/>
  <c r="AC108" i="13"/>
  <c r="AI108" i="13"/>
  <c r="AC14" i="13"/>
  <c r="AI14" i="13"/>
  <c r="AC125" i="13"/>
  <c r="AI125" i="13"/>
  <c r="AC78" i="13"/>
  <c r="AI78" i="13"/>
  <c r="AI77" i="13"/>
  <c r="AC77" i="13"/>
  <c r="AI146" i="13"/>
  <c r="AC146" i="13"/>
  <c r="AC99" i="13"/>
  <c r="AI99" i="13"/>
  <c r="AC75" i="13"/>
  <c r="AI75" i="13"/>
  <c r="AC170" i="13"/>
  <c r="AI170" i="13"/>
  <c r="AC95" i="13"/>
  <c r="AI95" i="13"/>
  <c r="AC47" i="13"/>
  <c r="AI47" i="13"/>
  <c r="AC13" i="13"/>
  <c r="AI13" i="13"/>
  <c r="AI60" i="13"/>
  <c r="AC60" i="13"/>
  <c r="AC180" i="13"/>
  <c r="AI180" i="13"/>
  <c r="AC131" i="13"/>
  <c r="AI131" i="13"/>
  <c r="AC128" i="13"/>
  <c r="AI128" i="13"/>
  <c r="AI18" i="13"/>
  <c r="AC18" i="13"/>
  <c r="AI115" i="13"/>
  <c r="AC115" i="13"/>
  <c r="AI145" i="13"/>
  <c r="AC145" i="13"/>
  <c r="AJ31" i="13"/>
  <c r="AC43" i="13"/>
  <c r="AI43" i="13"/>
  <c r="AI112" i="13"/>
  <c r="AC112" i="13"/>
  <c r="AC68" i="13"/>
  <c r="AI68" i="13"/>
  <c r="AC12" i="13"/>
  <c r="AI12" i="13"/>
  <c r="AI171" i="13"/>
  <c r="AC171" i="13"/>
  <c r="AC106" i="13"/>
  <c r="AI106" i="13"/>
  <c r="AC48" i="13"/>
  <c r="AI48" i="13"/>
  <c r="AI93" i="13"/>
  <c r="AC93" i="13"/>
  <c r="AC27" i="13"/>
  <c r="AI27" i="13"/>
  <c r="AC138" i="13"/>
  <c r="AI138" i="13"/>
  <c r="AC142" i="13"/>
  <c r="AI142" i="13"/>
  <c r="AC147" i="13"/>
  <c r="AI147" i="13"/>
  <c r="AI45" i="13"/>
  <c r="AC45" i="13"/>
  <c r="AC139" i="13"/>
  <c r="AI139" i="13"/>
  <c r="AI35" i="13"/>
  <c r="AC35" i="13"/>
  <c r="AC50" i="13"/>
  <c r="AI50" i="13"/>
  <c r="AI172" i="13"/>
  <c r="AC172" i="13"/>
  <c r="AC62" i="13"/>
  <c r="AI62" i="13"/>
  <c r="AI157" i="13"/>
  <c r="AC157" i="13"/>
  <c r="AC83" i="13"/>
  <c r="AI83" i="13"/>
  <c r="AC8" i="13"/>
  <c r="AD9" i="13"/>
  <c r="AI80" i="13"/>
  <c r="AC80" i="13"/>
  <c r="AC91" i="13"/>
  <c r="AI91" i="13"/>
  <c r="AC174" i="13"/>
  <c r="AI174" i="13"/>
  <c r="AC66" i="13"/>
  <c r="AI66" i="13"/>
  <c r="AC46" i="13"/>
  <c r="AI46" i="13"/>
  <c r="AC123" i="13"/>
  <c r="AI123" i="13"/>
  <c r="AC59" i="13"/>
  <c r="AI59" i="13"/>
  <c r="AC178" i="13"/>
  <c r="AI178" i="13"/>
  <c r="AI33" i="13"/>
  <c r="AC33" i="13"/>
  <c r="AC129" i="13"/>
  <c r="AI129" i="13"/>
  <c r="AI100" i="13"/>
  <c r="AC100" i="13"/>
  <c r="AI161" i="13"/>
  <c r="AC161" i="13"/>
  <c r="AC144" i="13"/>
  <c r="AI144" i="13"/>
  <c r="AI76" i="13"/>
  <c r="AC76" i="13"/>
  <c r="AC155" i="13"/>
  <c r="AI155" i="13"/>
  <c r="AI96" i="13"/>
  <c r="AC96" i="13"/>
  <c r="AI160" i="13"/>
  <c r="AC160" i="13"/>
  <c r="AC113" i="13"/>
  <c r="AI113" i="13"/>
  <c r="AC176" i="13"/>
  <c r="AI176" i="13"/>
  <c r="AC74" i="13"/>
  <c r="AI74" i="13"/>
  <c r="AC124" i="13"/>
  <c r="AI124" i="13"/>
  <c r="AC65" i="13"/>
  <c r="AI65" i="13"/>
  <c r="AC154" i="13"/>
  <c r="AI154" i="13"/>
  <c r="AI141" i="13"/>
  <c r="AC141" i="13"/>
  <c r="AI164" i="13"/>
  <c r="AC164" i="13"/>
  <c r="AC90" i="13"/>
  <c r="AI90" i="13"/>
  <c r="AI116" i="13"/>
  <c r="AC116" i="13"/>
  <c r="AI11" i="13"/>
  <c r="AC11" i="13"/>
  <c r="AC114" i="13"/>
  <c r="AI114" i="13"/>
  <c r="AI140" i="13"/>
  <c r="AC140" i="13"/>
  <c r="AC159" i="13"/>
  <c r="AI159" i="13"/>
  <c r="AI92" i="13"/>
  <c r="AC92" i="13"/>
  <c r="AI17" i="13"/>
  <c r="AC17" i="13"/>
  <c r="R16" i="13"/>
  <c r="AC132" i="13"/>
  <c r="AI132" i="13"/>
  <c r="AC82" i="13"/>
  <c r="AI82" i="13"/>
  <c r="AC58" i="13"/>
  <c r="AI58" i="13"/>
  <c r="AC94" i="13"/>
  <c r="AI94" i="13"/>
  <c r="AC63" i="13"/>
  <c r="AI63" i="13"/>
  <c r="AC84" i="13"/>
  <c r="AI84" i="13"/>
  <c r="AC16" i="13"/>
  <c r="AI16" i="13"/>
  <c r="AC29" i="13"/>
  <c r="AI29" i="13"/>
  <c r="AI111" i="13"/>
  <c r="AC111" i="13"/>
  <c r="AC79" i="13"/>
  <c r="AI79" i="13"/>
  <c r="AC67" i="13"/>
  <c r="AI67" i="13"/>
  <c r="AC163" i="13"/>
  <c r="AI163" i="13"/>
  <c r="AC19" i="13"/>
  <c r="AI19" i="13"/>
  <c r="AI30" i="13"/>
  <c r="AC30" i="13"/>
  <c r="AC51" i="13"/>
  <c r="AI51" i="13"/>
  <c r="AI97" i="13"/>
  <c r="AC97" i="13"/>
  <c r="AI175" i="13"/>
  <c r="AC175" i="13"/>
  <c r="AI107" i="13"/>
  <c r="AC107" i="13"/>
  <c r="AC143" i="13"/>
  <c r="AI143" i="13"/>
  <c r="AC98" i="13"/>
  <c r="AI98" i="13"/>
  <c r="AI81" i="13"/>
  <c r="AC81" i="13"/>
  <c r="AC109" i="13"/>
  <c r="AI109" i="13"/>
  <c r="AI34" i="13"/>
  <c r="AC34" i="13"/>
  <c r="AI130" i="13"/>
  <c r="AC130" i="13"/>
  <c r="D30" i="18"/>
  <c r="D32" i="18"/>
  <c r="D27" i="18"/>
  <c r="AD130" i="13"/>
  <c r="AK130" i="13"/>
  <c r="AJ130" i="13"/>
  <c r="AJ98" i="13"/>
  <c r="AD98" i="13"/>
  <c r="AK98" i="13"/>
  <c r="AD19" i="13"/>
  <c r="AK19" i="13"/>
  <c r="AJ19" i="13"/>
  <c r="AJ94" i="13"/>
  <c r="AD94" i="13"/>
  <c r="AK94" i="13"/>
  <c r="AJ82" i="13"/>
  <c r="AD82" i="13"/>
  <c r="AK82" i="13"/>
  <c r="AD164" i="13"/>
  <c r="AK164" i="13"/>
  <c r="AJ164" i="13"/>
  <c r="AJ141" i="13"/>
  <c r="AD141" i="13"/>
  <c r="AK141" i="13"/>
  <c r="AJ154" i="13"/>
  <c r="AD154" i="13"/>
  <c r="AK154" i="13"/>
  <c r="AD155" i="13"/>
  <c r="AK155" i="13"/>
  <c r="AJ155" i="13"/>
  <c r="AD129" i="13"/>
  <c r="AK129" i="13"/>
  <c r="AJ129" i="13"/>
  <c r="AD59" i="13"/>
  <c r="AK59" i="13"/>
  <c r="AJ59" i="13"/>
  <c r="AJ46" i="13"/>
  <c r="AD46" i="13"/>
  <c r="AK46" i="13"/>
  <c r="AD91" i="13"/>
  <c r="AK91" i="13"/>
  <c r="AJ91" i="13"/>
  <c r="AD8" i="13"/>
  <c r="AE9" i="13"/>
  <c r="AE8" i="13"/>
  <c r="AJ172" i="13"/>
  <c r="AD172" i="13"/>
  <c r="AK172" i="13"/>
  <c r="AD12" i="13"/>
  <c r="AK12" i="13"/>
  <c r="AJ12" i="13"/>
  <c r="AD18" i="13"/>
  <c r="AK18" i="13"/>
  <c r="AJ18" i="13"/>
  <c r="AD60" i="13"/>
  <c r="AK60" i="13"/>
  <c r="AJ60" i="13"/>
  <c r="AJ13" i="13"/>
  <c r="AD13" i="13"/>
  <c r="AK13" i="13"/>
  <c r="AJ146" i="13"/>
  <c r="AD146" i="13"/>
  <c r="AK146" i="13"/>
  <c r="AD49" i="13"/>
  <c r="AK49" i="13"/>
  <c r="AJ49" i="13"/>
  <c r="AD156" i="13"/>
  <c r="AK156" i="13"/>
  <c r="AJ156" i="13"/>
  <c r="AJ42" i="13"/>
  <c r="AD42" i="13"/>
  <c r="AK42" i="13"/>
  <c r="AJ32" i="13"/>
  <c r="AD32" i="13"/>
  <c r="AK32" i="13"/>
  <c r="AD44" i="13"/>
  <c r="AK44" i="13"/>
  <c r="AJ44" i="13"/>
  <c r="AD20" i="13"/>
  <c r="AK20" i="13"/>
  <c r="AJ20" i="13"/>
  <c r="AD122" i="13"/>
  <c r="AK122" i="13"/>
  <c r="AJ122" i="13"/>
  <c r="AJ81" i="13"/>
  <c r="AD81" i="13"/>
  <c r="AK81" i="13"/>
  <c r="AD175" i="13"/>
  <c r="AK175" i="13"/>
  <c r="AJ175" i="13"/>
  <c r="AD16" i="13"/>
  <c r="AK16" i="13"/>
  <c r="AJ16" i="13"/>
  <c r="AD63" i="13"/>
  <c r="AK63" i="13"/>
  <c r="AJ63" i="13"/>
  <c r="AD159" i="13"/>
  <c r="AK159" i="13"/>
  <c r="AJ159" i="13"/>
  <c r="AD114" i="13"/>
  <c r="AK114" i="13"/>
  <c r="AJ114" i="13"/>
  <c r="AJ116" i="13"/>
  <c r="AD116" i="13"/>
  <c r="AK116" i="13"/>
  <c r="AJ90" i="13"/>
  <c r="AD90" i="13"/>
  <c r="AK90" i="13"/>
  <c r="AD124" i="13"/>
  <c r="AK124" i="13"/>
  <c r="AJ124" i="13"/>
  <c r="AJ176" i="13"/>
  <c r="AD176" i="13"/>
  <c r="AK176" i="13"/>
  <c r="AJ113" i="13"/>
  <c r="AD113" i="13"/>
  <c r="AK113" i="13"/>
  <c r="AD96" i="13"/>
  <c r="AK96" i="13"/>
  <c r="AJ96" i="13"/>
  <c r="AD76" i="13"/>
  <c r="AK76" i="13"/>
  <c r="AJ76" i="13"/>
  <c r="AD100" i="13"/>
  <c r="AK100" i="13"/>
  <c r="AJ100" i="13"/>
  <c r="AD62" i="13"/>
  <c r="AK62" i="13"/>
  <c r="AJ62" i="13"/>
  <c r="AJ35" i="13"/>
  <c r="AD35" i="13"/>
  <c r="AK35" i="13"/>
  <c r="AD139" i="13"/>
  <c r="AK139" i="13"/>
  <c r="AJ139" i="13"/>
  <c r="AJ147" i="13"/>
  <c r="AD147" i="13"/>
  <c r="AK147" i="13"/>
  <c r="AJ138" i="13"/>
  <c r="AD138" i="13"/>
  <c r="AK138" i="13"/>
  <c r="AJ27" i="13"/>
  <c r="AD27" i="13"/>
  <c r="AK27" i="13"/>
  <c r="AD48" i="13"/>
  <c r="AK48" i="13"/>
  <c r="AJ48" i="13"/>
  <c r="AD68" i="13"/>
  <c r="AK68" i="13"/>
  <c r="AJ68" i="13"/>
  <c r="AD31" i="13"/>
  <c r="AK31" i="13"/>
  <c r="AD115" i="13"/>
  <c r="AK115" i="13"/>
  <c r="AJ115" i="13"/>
  <c r="AD95" i="13"/>
  <c r="AK95" i="13"/>
  <c r="AJ95" i="13"/>
  <c r="AD75" i="13"/>
  <c r="AK75" i="13"/>
  <c r="AJ75" i="13"/>
  <c r="AJ14" i="13"/>
  <c r="AD14" i="13"/>
  <c r="AK14" i="13"/>
  <c r="AD110" i="13"/>
  <c r="AK110" i="13"/>
  <c r="AJ110" i="13"/>
  <c r="AJ179" i="13"/>
  <c r="AD179" i="13"/>
  <c r="AK179" i="13"/>
  <c r="AJ127" i="13"/>
  <c r="AD127" i="13"/>
  <c r="AK127" i="13"/>
  <c r="AD64" i="13"/>
  <c r="AK64" i="13"/>
  <c r="AJ64" i="13"/>
  <c r="AD26" i="13"/>
  <c r="AK26" i="13"/>
  <c r="AJ26" i="13"/>
  <c r="AJ36" i="13"/>
  <c r="AD36" i="13"/>
  <c r="AK36" i="13"/>
  <c r="AJ158" i="13"/>
  <c r="AD158" i="13"/>
  <c r="AK158" i="13"/>
  <c r="AD34" i="13"/>
  <c r="AK34" i="13"/>
  <c r="AJ34" i="13"/>
  <c r="AD51" i="13"/>
  <c r="AK51" i="13"/>
  <c r="AJ51" i="13"/>
  <c r="AD79" i="13"/>
  <c r="AK79" i="13"/>
  <c r="AJ79" i="13"/>
  <c r="AD132" i="13"/>
  <c r="AK132" i="13"/>
  <c r="AJ132" i="13"/>
  <c r="AD92" i="13"/>
  <c r="AK92" i="13"/>
  <c r="AJ92" i="13"/>
  <c r="AD160" i="13"/>
  <c r="AK160" i="13"/>
  <c r="AJ160" i="13"/>
  <c r="AD178" i="13"/>
  <c r="AK178" i="13"/>
  <c r="AJ178" i="13"/>
  <c r="AJ123" i="13"/>
  <c r="AD123" i="13"/>
  <c r="AK123" i="13"/>
  <c r="AD66" i="13"/>
  <c r="AK66" i="13"/>
  <c r="AJ66" i="13"/>
  <c r="AD174" i="13"/>
  <c r="AK174" i="13"/>
  <c r="AJ174" i="13"/>
  <c r="AD80" i="13"/>
  <c r="AK80" i="13"/>
  <c r="AJ80" i="13"/>
  <c r="AJ83" i="13"/>
  <c r="AD83" i="13"/>
  <c r="AK83" i="13"/>
  <c r="AJ157" i="13"/>
  <c r="AD157" i="13"/>
  <c r="AK157" i="13"/>
  <c r="AD45" i="13"/>
  <c r="AK45" i="13"/>
  <c r="AJ45" i="13"/>
  <c r="AJ93" i="13"/>
  <c r="AD93" i="13"/>
  <c r="AK93" i="13"/>
  <c r="AD171" i="13"/>
  <c r="AK171" i="13"/>
  <c r="AJ171" i="13"/>
  <c r="AD43" i="13"/>
  <c r="AK43" i="13"/>
  <c r="AJ43" i="13"/>
  <c r="AJ131" i="13"/>
  <c r="AD131" i="13"/>
  <c r="AK131" i="13"/>
  <c r="AD47" i="13"/>
  <c r="AK47" i="13"/>
  <c r="AJ47" i="13"/>
  <c r="AJ77" i="13"/>
  <c r="AD77" i="13"/>
  <c r="AK77" i="13"/>
  <c r="AD125" i="13"/>
  <c r="AK125" i="13"/>
  <c r="AJ125" i="13"/>
  <c r="AD15" i="13"/>
  <c r="AK15" i="13"/>
  <c r="AJ15" i="13"/>
  <c r="AD148" i="13"/>
  <c r="AK148" i="13"/>
  <c r="AJ148" i="13"/>
  <c r="AD177" i="13"/>
  <c r="AK177" i="13"/>
  <c r="AJ177" i="13"/>
  <c r="AD143" i="13"/>
  <c r="AK143" i="13"/>
  <c r="AJ143" i="13"/>
  <c r="AD67" i="13"/>
  <c r="AK67" i="13"/>
  <c r="AJ67" i="13"/>
  <c r="AD58" i="13"/>
  <c r="AK58" i="13"/>
  <c r="AJ58" i="13"/>
  <c r="AD140" i="13"/>
  <c r="AK140" i="13"/>
  <c r="AJ140" i="13"/>
  <c r="AD144" i="13"/>
  <c r="AK144" i="13"/>
  <c r="AJ144" i="13"/>
  <c r="AJ109" i="13"/>
  <c r="AD109" i="13"/>
  <c r="AK109" i="13"/>
  <c r="AD107" i="13"/>
  <c r="AK107" i="13"/>
  <c r="AJ107" i="13"/>
  <c r="AJ97" i="13"/>
  <c r="AD97" i="13"/>
  <c r="AK97" i="13"/>
  <c r="AD30" i="13"/>
  <c r="AK30" i="13"/>
  <c r="AJ30" i="13"/>
  <c r="AD163" i="13"/>
  <c r="AK163" i="13"/>
  <c r="AJ163" i="13"/>
  <c r="AD111" i="13"/>
  <c r="AK111" i="13"/>
  <c r="AJ111" i="13"/>
  <c r="AD29" i="13"/>
  <c r="AK29" i="13"/>
  <c r="AJ29" i="13"/>
  <c r="AD84" i="13"/>
  <c r="AK84" i="13"/>
  <c r="AJ84" i="13"/>
  <c r="AD17" i="13"/>
  <c r="AK17" i="13"/>
  <c r="AJ17" i="13"/>
  <c r="AD11" i="13"/>
  <c r="AK11" i="13"/>
  <c r="AJ11" i="13"/>
  <c r="AJ65" i="13"/>
  <c r="AD65" i="13"/>
  <c r="AK65" i="13"/>
  <c r="AJ74" i="13"/>
  <c r="AD74" i="13"/>
  <c r="AK74" i="13"/>
  <c r="AJ161" i="13"/>
  <c r="AD161" i="13"/>
  <c r="AK161" i="13"/>
  <c r="AD33" i="13"/>
  <c r="AK33" i="13"/>
  <c r="AJ33" i="13"/>
  <c r="AJ50" i="13"/>
  <c r="AD50" i="13"/>
  <c r="AK50" i="13"/>
  <c r="AJ142" i="13"/>
  <c r="AD142" i="13"/>
  <c r="AK142" i="13"/>
  <c r="AD106" i="13"/>
  <c r="AK106" i="13"/>
  <c r="AJ106" i="13"/>
  <c r="AJ112" i="13"/>
  <c r="AD112" i="13"/>
  <c r="AK112" i="13"/>
  <c r="AD145" i="13"/>
  <c r="AK145" i="13"/>
  <c r="AJ145" i="13"/>
  <c r="AD128" i="13"/>
  <c r="AK128" i="13"/>
  <c r="AJ128" i="13"/>
  <c r="AJ180" i="13"/>
  <c r="AD180" i="13"/>
  <c r="AK180" i="13"/>
  <c r="AD170" i="13"/>
  <c r="AK170" i="13"/>
  <c r="AJ170" i="13"/>
  <c r="AD99" i="13"/>
  <c r="AK99" i="13"/>
  <c r="AJ99" i="13"/>
  <c r="AJ78" i="13"/>
  <c r="AD78" i="13"/>
  <c r="AK78" i="13"/>
  <c r="AJ108" i="13"/>
  <c r="AD108" i="13"/>
  <c r="AK108" i="13"/>
  <c r="AD52" i="13"/>
  <c r="AK52" i="13"/>
  <c r="AJ52" i="13"/>
  <c r="AD126" i="13"/>
  <c r="AK126" i="13"/>
  <c r="AJ126" i="13"/>
  <c r="AJ162" i="13"/>
  <c r="AD162" i="13"/>
  <c r="AK162" i="13"/>
  <c r="AD28" i="13"/>
  <c r="AK28" i="13"/>
  <c r="AJ28" i="13"/>
  <c r="AJ173" i="13"/>
  <c r="AD173" i="13"/>
  <c r="AK173" i="13"/>
  <c r="AJ61" i="13"/>
  <c r="AD61" i="13"/>
  <c r="AK61" i="13"/>
  <c r="D26" i="18"/>
  <c r="D45" i="18"/>
  <c r="AE67" i="13"/>
  <c r="AL67" i="13"/>
  <c r="AE18" i="13"/>
  <c r="AL18" i="13"/>
  <c r="AF18" i="13"/>
  <c r="AE172" i="13"/>
  <c r="AL172" i="13"/>
  <c r="AF172" i="13"/>
  <c r="AE91" i="13"/>
  <c r="AL91" i="13"/>
  <c r="AE129" i="13"/>
  <c r="AL129" i="13"/>
  <c r="AE179" i="13"/>
  <c r="AL179" i="13"/>
  <c r="AE158" i="13"/>
  <c r="AL158" i="13"/>
  <c r="AE43" i="13"/>
  <c r="AL43" i="13"/>
  <c r="AE171" i="13"/>
  <c r="AL171" i="13"/>
  <c r="AE174" i="13"/>
  <c r="AL174" i="13"/>
  <c r="AE162" i="13"/>
  <c r="AL162" i="13"/>
  <c r="AF162" i="13"/>
  <c r="AE144" i="13"/>
  <c r="AL144" i="13"/>
  <c r="AE161" i="13"/>
  <c r="AL161" i="13"/>
  <c r="AF161" i="13"/>
  <c r="AE127" i="13"/>
  <c r="AL127" i="13"/>
  <c r="AF127" i="13"/>
  <c r="AE48" i="13"/>
  <c r="AL48" i="13"/>
  <c r="AF48" i="13"/>
  <c r="AE49" i="13"/>
  <c r="AL49" i="13"/>
  <c r="AF49" i="13"/>
  <c r="AE180" i="13"/>
  <c r="AL180" i="13"/>
  <c r="AF180" i="13"/>
  <c r="AE128" i="13"/>
  <c r="AL128" i="13"/>
  <c r="AF128" i="13"/>
  <c r="AE145" i="13"/>
  <c r="AL145" i="13"/>
  <c r="AE163" i="13"/>
  <c r="AL163" i="13"/>
  <c r="AE123" i="13"/>
  <c r="AL123" i="13"/>
  <c r="AF123" i="13"/>
  <c r="AE110" i="13"/>
  <c r="AL110" i="13"/>
  <c r="AF110" i="13"/>
  <c r="AE139" i="13"/>
  <c r="AL139" i="13"/>
  <c r="AE100" i="13"/>
  <c r="AL100" i="13"/>
  <c r="AF100" i="13"/>
  <c r="AE154" i="13"/>
  <c r="AL154" i="13"/>
  <c r="AF154" i="13"/>
  <c r="AE173" i="13"/>
  <c r="AL173" i="13"/>
  <c r="AE28" i="13"/>
  <c r="AL28" i="13"/>
  <c r="AE170" i="13"/>
  <c r="AL170" i="13"/>
  <c r="AE125" i="13"/>
  <c r="AL125" i="13"/>
  <c r="AE76" i="13"/>
  <c r="AL76" i="13"/>
  <c r="AF76" i="13"/>
  <c r="AF145" i="13"/>
  <c r="AE126" i="13"/>
  <c r="AL126" i="13"/>
  <c r="AF126" i="13"/>
  <c r="AE142" i="13"/>
  <c r="AL142" i="13"/>
  <c r="AE84" i="13"/>
  <c r="AL84" i="13"/>
  <c r="AF84" i="13"/>
  <c r="AE29" i="13"/>
  <c r="AL29" i="13"/>
  <c r="AF29" i="13"/>
  <c r="AE111" i="13"/>
  <c r="AL111" i="13"/>
  <c r="AF111" i="13"/>
  <c r="AF67" i="13"/>
  <c r="AE143" i="13"/>
  <c r="AL143" i="13"/>
  <c r="AF143" i="13"/>
  <c r="AE93" i="13"/>
  <c r="AL93" i="13"/>
  <c r="AF174" i="13"/>
  <c r="AE66" i="13"/>
  <c r="AL66" i="13"/>
  <c r="AF66" i="13"/>
  <c r="AE51" i="13"/>
  <c r="AL51" i="13"/>
  <c r="AF51" i="13"/>
  <c r="AE115" i="13"/>
  <c r="AL115" i="13"/>
  <c r="AF115" i="13"/>
  <c r="AE176" i="13"/>
  <c r="AL176" i="13"/>
  <c r="AF176" i="13"/>
  <c r="AE124" i="13"/>
  <c r="AL124" i="13"/>
  <c r="AF124" i="13"/>
  <c r="AE159" i="13"/>
  <c r="AL159" i="13"/>
  <c r="AF159" i="13"/>
  <c r="AE63" i="13"/>
  <c r="AL63" i="13"/>
  <c r="AF63" i="13"/>
  <c r="AF91" i="13"/>
  <c r="AE82" i="13"/>
  <c r="AL82" i="13"/>
  <c r="AF82" i="13"/>
  <c r="AE77" i="13"/>
  <c r="AL77" i="13"/>
  <c r="AE83" i="13"/>
  <c r="AL83" i="13"/>
  <c r="AF83" i="13"/>
  <c r="AE36" i="13"/>
  <c r="AL36" i="13"/>
  <c r="AE147" i="13"/>
  <c r="AL147" i="13"/>
  <c r="AF147" i="13"/>
  <c r="AE155" i="13"/>
  <c r="AL155" i="13"/>
  <c r="AE141" i="13"/>
  <c r="AL141" i="13"/>
  <c r="AF141" i="13"/>
  <c r="AE98" i="13"/>
  <c r="AL98" i="13"/>
  <c r="AF98" i="13"/>
  <c r="AE52" i="13"/>
  <c r="AL52" i="13"/>
  <c r="AF52" i="13"/>
  <c r="AF170" i="13"/>
  <c r="AE112" i="13"/>
  <c r="AL112" i="13"/>
  <c r="AF112" i="13"/>
  <c r="AE106" i="13"/>
  <c r="AL106" i="13"/>
  <c r="AF106" i="13"/>
  <c r="AE74" i="13"/>
  <c r="AL74" i="13"/>
  <c r="AF74" i="13"/>
  <c r="AE65" i="13"/>
  <c r="AL65" i="13"/>
  <c r="AF65" i="13"/>
  <c r="AF163" i="13"/>
  <c r="AE107" i="13"/>
  <c r="AL107" i="13"/>
  <c r="AF107" i="13"/>
  <c r="AF144" i="13"/>
  <c r="AF93" i="13"/>
  <c r="AF139" i="13"/>
  <c r="AE175" i="13"/>
  <c r="AL175" i="13"/>
  <c r="AF175" i="13"/>
  <c r="AE42" i="13"/>
  <c r="AL42" i="13"/>
  <c r="AF42" i="13"/>
  <c r="AE156" i="13"/>
  <c r="AL156" i="13"/>
  <c r="AE146" i="13"/>
  <c r="AL146" i="13"/>
  <c r="AF146" i="13"/>
  <c r="AF129" i="13"/>
  <c r="AF155" i="13"/>
  <c r="AE113" i="13"/>
  <c r="AL113" i="13"/>
  <c r="AF113" i="13"/>
  <c r="AE140" i="13"/>
  <c r="AL140" i="13"/>
  <c r="AE177" i="13"/>
  <c r="AL177" i="13"/>
  <c r="AF125" i="13"/>
  <c r="AF77" i="13"/>
  <c r="AF43" i="13"/>
  <c r="AE157" i="13"/>
  <c r="AL157" i="13"/>
  <c r="AF157" i="13"/>
  <c r="AE132" i="13"/>
  <c r="AL132" i="13"/>
  <c r="AF132" i="13"/>
  <c r="AF158" i="13"/>
  <c r="AE14" i="13"/>
  <c r="AL14" i="13"/>
  <c r="AF14" i="13"/>
  <c r="AE75" i="13"/>
  <c r="AL75" i="13"/>
  <c r="AF75" i="13"/>
  <c r="AE27" i="13"/>
  <c r="AL27" i="13"/>
  <c r="AF27" i="13"/>
  <c r="AE35" i="13"/>
  <c r="AL35" i="13"/>
  <c r="AF35" i="13"/>
  <c r="AE62" i="13"/>
  <c r="AL62" i="13"/>
  <c r="AF62" i="13"/>
  <c r="AE16" i="13"/>
  <c r="AL16" i="13"/>
  <c r="AF16" i="13"/>
  <c r="AE20" i="13"/>
  <c r="AL20" i="13"/>
  <c r="AF20" i="13"/>
  <c r="AE12" i="13"/>
  <c r="AL12" i="13"/>
  <c r="AF12" i="13"/>
  <c r="AE19" i="13"/>
  <c r="AL19" i="13"/>
  <c r="AF19" i="13"/>
  <c r="AE108" i="13"/>
  <c r="AL108" i="13"/>
  <c r="AF173" i="13"/>
  <c r="AF142" i="13"/>
  <c r="AE30" i="13"/>
  <c r="AL30" i="13"/>
  <c r="AF30" i="13"/>
  <c r="AE92" i="13"/>
  <c r="AL92" i="13"/>
  <c r="AF92" i="13"/>
  <c r="AE34" i="13"/>
  <c r="AL34" i="13"/>
  <c r="AF34" i="13"/>
  <c r="AE64" i="13"/>
  <c r="AL64" i="13"/>
  <c r="AF64" i="13"/>
  <c r="AE95" i="13"/>
  <c r="AL95" i="13"/>
  <c r="AE96" i="13"/>
  <c r="AL96" i="13"/>
  <c r="AF96" i="13"/>
  <c r="AE90" i="13"/>
  <c r="AL90" i="13"/>
  <c r="AF90" i="13"/>
  <c r="AE122" i="13"/>
  <c r="AL122" i="13"/>
  <c r="AF122" i="13"/>
  <c r="AE60" i="13"/>
  <c r="AL60" i="13"/>
  <c r="AF60" i="13"/>
  <c r="AE31" i="13"/>
  <c r="AL31" i="13"/>
  <c r="AF31" i="13"/>
  <c r="AE94" i="13"/>
  <c r="AL94" i="13"/>
  <c r="AF94" i="13"/>
  <c r="AE61" i="13"/>
  <c r="AL61" i="13"/>
  <c r="AF61" i="13"/>
  <c r="AF108" i="13"/>
  <c r="AE99" i="13"/>
  <c r="AL99" i="13"/>
  <c r="AF99" i="13"/>
  <c r="AE148" i="13"/>
  <c r="AL148" i="13"/>
  <c r="AF148" i="13"/>
  <c r="AF28" i="13"/>
  <c r="AE78" i="13"/>
  <c r="AL78" i="13"/>
  <c r="AF78" i="13"/>
  <c r="AE50" i="13"/>
  <c r="AL50" i="13"/>
  <c r="AF50" i="13"/>
  <c r="AE33" i="13"/>
  <c r="AL33" i="13"/>
  <c r="AF33" i="13"/>
  <c r="AE11" i="13"/>
  <c r="AL11" i="13"/>
  <c r="AF11" i="13"/>
  <c r="AE17" i="13"/>
  <c r="AL17" i="13"/>
  <c r="AF17" i="13"/>
  <c r="AE97" i="13"/>
  <c r="AL97" i="13"/>
  <c r="AF97" i="13"/>
  <c r="AE109" i="13"/>
  <c r="AL109" i="13"/>
  <c r="AF109" i="13"/>
  <c r="AF140" i="13"/>
  <c r="AE58" i="13"/>
  <c r="AL58" i="13"/>
  <c r="AF58" i="13"/>
  <c r="AF177" i="13"/>
  <c r="AE15" i="13"/>
  <c r="AL15" i="13"/>
  <c r="AF15" i="13"/>
  <c r="AE47" i="13"/>
  <c r="AL47" i="13"/>
  <c r="AF47" i="13"/>
  <c r="AE131" i="13"/>
  <c r="AL131" i="13"/>
  <c r="AF131" i="13"/>
  <c r="AF171" i="13"/>
  <c r="AE45" i="13"/>
  <c r="AL45" i="13"/>
  <c r="AF45" i="13"/>
  <c r="AE80" i="13"/>
  <c r="AL80" i="13"/>
  <c r="AF80" i="13"/>
  <c r="AE178" i="13"/>
  <c r="AL178" i="13"/>
  <c r="AF178" i="13"/>
  <c r="AE160" i="13"/>
  <c r="AL160" i="13"/>
  <c r="AF160" i="13"/>
  <c r="AE79" i="13"/>
  <c r="AL79" i="13"/>
  <c r="AF79" i="13"/>
  <c r="AF36" i="13"/>
  <c r="AE26" i="13"/>
  <c r="AL26" i="13"/>
  <c r="AF26" i="13"/>
  <c r="AF179" i="13"/>
  <c r="AF95" i="13"/>
  <c r="AE68" i="13"/>
  <c r="AL68" i="13"/>
  <c r="AF68" i="13"/>
  <c r="AE138" i="13"/>
  <c r="AL138" i="13"/>
  <c r="AF138" i="13"/>
  <c r="AE116" i="13"/>
  <c r="AL116" i="13"/>
  <c r="AF116" i="13"/>
  <c r="AE114" i="13"/>
  <c r="AL114" i="13"/>
  <c r="AF114" i="13"/>
  <c r="AE81" i="13"/>
  <c r="AL81" i="13"/>
  <c r="AF81" i="13"/>
  <c r="AE44" i="13"/>
  <c r="AL44" i="13"/>
  <c r="AF44" i="13"/>
  <c r="AE32" i="13"/>
  <c r="AL32" i="13"/>
  <c r="AF32" i="13"/>
  <c r="AF156" i="13"/>
  <c r="AE13" i="13"/>
  <c r="AL13" i="13"/>
  <c r="AF13" i="13"/>
  <c r="AE46" i="13"/>
  <c r="AL46" i="13"/>
  <c r="AF46" i="13"/>
  <c r="AE59" i="13"/>
  <c r="AL59" i="13"/>
  <c r="AF59" i="13"/>
  <c r="AE164" i="13"/>
  <c r="AL164" i="13"/>
  <c r="AF164" i="13"/>
  <c r="AE130" i="13"/>
  <c r="AL130" i="13"/>
  <c r="AF130" i="13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46" i="2"/>
  <c r="L62" i="2"/>
  <c r="D19" i="18"/>
  <c r="E8" i="5"/>
  <c r="D25" i="18"/>
  <c r="D28" i="18"/>
  <c r="D8" i="5"/>
  <c r="D16" i="18"/>
  <c r="D23" i="18"/>
  <c r="E7" i="5"/>
  <c r="F8" i="5"/>
  <c r="F86" i="2"/>
  <c r="F85" i="2"/>
  <c r="F81" i="2"/>
  <c r="F82" i="2"/>
  <c r="F8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93" i="2"/>
  <c r="F108" i="2"/>
  <c r="F87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8" i="2"/>
  <c r="L8" i="2"/>
  <c r="D6" i="5"/>
  <c r="F6" i="5"/>
  <c r="D7" i="5"/>
  <c r="F7" i="5"/>
  <c r="O28" i="2"/>
  <c r="L111" i="2"/>
  <c r="D4" i="8"/>
  <c r="D5" i="5"/>
  <c r="E5" i="5"/>
  <c r="E12" i="5"/>
  <c r="E16" i="5"/>
  <c r="D10" i="5"/>
  <c r="D5" i="8"/>
  <c r="D12" i="5"/>
  <c r="E10" i="5"/>
  <c r="F10" i="5"/>
  <c r="F5" i="5"/>
  <c r="D6" i="8"/>
  <c r="D16" i="5"/>
  <c r="F16" i="5"/>
  <c r="F12" i="5"/>
  <c r="D34" i="18"/>
  <c r="C51" i="18"/>
  <c r="D47" i="18"/>
  <c r="C54" i="18"/>
  <c r="C53" i="18"/>
  <c r="C52" i="18"/>
</calcChain>
</file>

<file path=xl/comments1.xml><?xml version="1.0" encoding="utf-8"?>
<comments xmlns="http://schemas.openxmlformats.org/spreadsheetml/2006/main">
  <authors>
    <author>Reiter, Sebastian</author>
  </authors>
  <commentList>
    <comment ref="E25" authorId="0" shapeId="0">
      <text>
        <r>
          <rPr>
            <b/>
            <sz val="9"/>
            <color indexed="81"/>
            <rFont val="Segoe UI"/>
            <family val="2"/>
          </rPr>
          <t>Projektbeginn frühestens 24.02.2022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5" authorId="0" shapeId="0">
      <text>
        <r>
          <rPr>
            <b/>
            <sz val="9"/>
            <color indexed="81"/>
            <rFont val="Segoe UI"/>
            <family val="2"/>
          </rPr>
          <t>Projektende spätestens 31.03.2023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Reiter, Sebastian</author>
  </authors>
  <commentList>
    <comment ref="I7" authorId="0" shapeId="0">
      <text>
        <r>
          <rPr>
            <sz val="8"/>
            <color indexed="81"/>
            <rFont val="Tahoma"/>
            <family val="2"/>
          </rPr>
          <t>Bitte</t>
        </r>
        <r>
          <rPr>
            <b/>
            <sz val="8"/>
            <color indexed="81"/>
            <rFont val="Tahoma"/>
            <family val="2"/>
          </rPr>
          <t xml:space="preserve"> Qualifikations-nachweise </t>
        </r>
        <r>
          <rPr>
            <sz val="8"/>
            <color indexed="81"/>
            <rFont val="Tahoma"/>
            <family val="2"/>
          </rPr>
          <t>einreichen.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sz val="8"/>
            <color indexed="81"/>
            <rFont val="Tahoma"/>
            <family val="2"/>
          </rPr>
          <t>Bitte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für jede Tätigkeit eine</t>
        </r>
        <r>
          <rPr>
            <b/>
            <sz val="8"/>
            <color indexed="81"/>
            <rFont val="Tahoma"/>
            <family val="2"/>
          </rPr>
          <t xml:space="preserve"> Tätigkeitsbeschreibung </t>
        </r>
        <r>
          <rPr>
            <sz val="8"/>
            <color indexed="81"/>
            <rFont val="Tahoma"/>
            <family val="2"/>
          </rPr>
          <t xml:space="preserve">einreichen.
</t>
        </r>
      </text>
    </comment>
    <comment ref="M7" authorId="0" shapeId="0">
      <text>
        <r>
          <rPr>
            <sz val="8"/>
            <color indexed="81"/>
            <rFont val="Tahoma"/>
            <family val="2"/>
          </rPr>
          <t>Bitte</t>
        </r>
        <r>
          <rPr>
            <b/>
            <sz val="8"/>
            <color indexed="81"/>
            <rFont val="Tahoma"/>
            <family val="2"/>
          </rPr>
          <t xml:space="preserve"> Gehaltsnachweise </t>
        </r>
        <r>
          <rPr>
            <sz val="8"/>
            <color indexed="81"/>
            <rFont val="Tahoma"/>
            <family val="2"/>
          </rPr>
          <t>und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Kopien der </t>
        </r>
        <r>
          <rPr>
            <b/>
            <sz val="8"/>
            <color indexed="81"/>
            <rFont val="Tahoma"/>
            <family val="2"/>
          </rPr>
          <t xml:space="preserve">Arbeitsverträge </t>
        </r>
        <r>
          <rPr>
            <sz val="8"/>
            <color indexed="81"/>
            <rFont val="Tahoma"/>
            <family val="2"/>
          </rPr>
          <t>einreichen.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 shapeId="0">
      <text>
        <r>
          <rPr>
            <sz val="8"/>
            <color indexed="81"/>
            <rFont val="Tahoma"/>
            <family val="2"/>
          </rPr>
          <t xml:space="preserve">Bitte </t>
        </r>
        <r>
          <rPr>
            <b/>
            <sz val="8"/>
            <color indexed="81"/>
            <rFont val="Tahoma"/>
            <family val="2"/>
          </rPr>
          <t xml:space="preserve">Gehaltsnachweise </t>
        </r>
        <r>
          <rPr>
            <sz val="8"/>
            <color indexed="81"/>
            <rFont val="Tahoma"/>
            <family val="2"/>
          </rPr>
          <t>über</t>
        </r>
        <r>
          <rPr>
            <b/>
            <sz val="8"/>
            <color indexed="81"/>
            <rFont val="Tahoma"/>
            <family val="2"/>
          </rPr>
          <t xml:space="preserve"> Sonderzahlungen </t>
        </r>
        <r>
          <rPr>
            <sz val="8"/>
            <color indexed="81"/>
            <rFont val="Tahoma"/>
            <family val="2"/>
          </rPr>
          <t>einreichen.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>
      <text>
        <r>
          <rPr>
            <sz val="8"/>
            <color indexed="81"/>
            <rFont val="Tahoma"/>
            <family val="2"/>
          </rPr>
          <t xml:space="preserve">Summe </t>
        </r>
        <r>
          <rPr>
            <b/>
            <sz val="8"/>
            <color indexed="81"/>
            <rFont val="Tahoma"/>
            <family val="2"/>
          </rPr>
          <t>Arbeitgeberbrutto</t>
        </r>
        <r>
          <rPr>
            <sz val="8"/>
            <color indexed="81"/>
            <rFont val="Tahoma"/>
            <family val="2"/>
          </rPr>
          <t xml:space="preserve"> für gesamten Projekteinsatz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5" authorId="0" shapeId="0">
      <text>
        <r>
          <rPr>
            <sz val="9"/>
            <color indexed="81"/>
            <rFont val="Segoe UI"/>
            <family val="2"/>
          </rPr>
          <t xml:space="preserve">Für Lehrbeauftagte max. 41,00 Euro pro </t>
        </r>
        <r>
          <rPr>
            <b/>
            <sz val="9"/>
            <color indexed="81"/>
            <rFont val="Segoe UI"/>
            <family val="2"/>
          </rPr>
          <t>Unterrichtsstunde</t>
        </r>
        <r>
          <rPr>
            <sz val="9"/>
            <color indexed="81"/>
            <rFont val="Segoe UI"/>
            <family val="2"/>
          </rPr>
          <t xml:space="preserve"> (á </t>
        </r>
        <r>
          <rPr>
            <b/>
            <sz val="9"/>
            <color indexed="81"/>
            <rFont val="Segoe UI"/>
            <family val="2"/>
          </rPr>
          <t>45 Minuten</t>
        </r>
        <r>
          <rPr>
            <sz val="9"/>
            <color indexed="81"/>
            <rFont val="Segoe UI"/>
            <family val="2"/>
          </rPr>
          <t xml:space="preserve">) inkl. Vor- und Nachbereitungszeiten
Für Sprachmittlung/Unterrichtsbegleitung sowie sozialpädagogische Begleitung max. 26,00 Euro pro </t>
        </r>
        <r>
          <rPr>
            <b/>
            <sz val="9"/>
            <color indexed="81"/>
            <rFont val="Segoe UI"/>
            <family val="2"/>
          </rPr>
          <t>Unterrichtsstunde</t>
        </r>
        <r>
          <rPr>
            <sz val="9"/>
            <color indexed="81"/>
            <rFont val="Segoe UI"/>
            <family val="2"/>
          </rPr>
          <t xml:space="preserve"> (á </t>
        </r>
        <r>
          <rPr>
            <b/>
            <sz val="9"/>
            <color indexed="81"/>
            <rFont val="Segoe UI"/>
            <family val="2"/>
          </rPr>
          <t>45 Minuten</t>
        </r>
        <r>
          <rPr>
            <sz val="9"/>
            <color indexed="81"/>
            <rFont val="Segoe UI"/>
            <family val="2"/>
          </rPr>
          <t xml:space="preserve">)
Für Kinderbetreuung max. 25,00 Euro pro </t>
        </r>
        <r>
          <rPr>
            <b/>
            <sz val="9"/>
            <color indexed="81"/>
            <rFont val="Segoe UI"/>
            <family val="2"/>
          </rPr>
          <t>Zeitstunde</t>
        </r>
        <r>
          <rPr>
            <sz val="9"/>
            <color indexed="81"/>
            <rFont val="Segoe UI"/>
            <family val="2"/>
          </rPr>
          <t xml:space="preserve"> (á </t>
        </r>
        <r>
          <rPr>
            <b/>
            <sz val="9"/>
            <color indexed="81"/>
            <rFont val="Segoe UI"/>
            <family val="2"/>
          </rPr>
          <t>60 Minuten</t>
        </r>
        <r>
          <rPr>
            <sz val="9"/>
            <color indexed="81"/>
            <rFont val="Segoe UI"/>
            <family val="2"/>
          </rPr>
          <t>)</t>
        </r>
      </text>
    </comment>
    <comment ref="B82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D85" authorId="0" shapeId="0">
      <text>
        <r>
          <rPr>
            <sz val="9"/>
            <color indexed="81"/>
            <rFont val="Tahoma"/>
            <family val="2"/>
          </rPr>
          <t>z.B. Übernachtungen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in (Dienst-)Wohnungen
</t>
        </r>
      </text>
    </comment>
    <comment ref="D86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</commentList>
</comments>
</file>

<file path=xl/comments3.xml><?xml version="1.0" encoding="utf-8"?>
<comments xmlns="http://schemas.openxmlformats.org/spreadsheetml/2006/main">
  <authors>
    <author>Reiter, Sebastian</author>
  </authors>
  <commentList>
    <comment ref="N10" authorId="0" shapeId="0">
      <text>
        <r>
          <rPr>
            <b/>
            <sz val="8"/>
            <color indexed="81"/>
            <rFont val="Tahoma"/>
            <family val="2"/>
          </rPr>
          <t xml:space="preserve">Felder R11-R15 bitte mit entsprechenden Summen aus dem externen Eingruppierungsformular
füllen. Ausgedruckt werden muss lediglich das externe Eingruppierungsformular.
</t>
        </r>
      </text>
    </comment>
  </commentList>
</comments>
</file>

<file path=xl/comments4.xml><?xml version="1.0" encoding="utf-8"?>
<comments xmlns="http://schemas.openxmlformats.org/spreadsheetml/2006/main">
  <authors>
    <author>Reiter, Sebastian</author>
  </authors>
  <commentList>
    <comment ref="D6" authorId="0" shapeId="0">
      <text>
        <r>
          <rPr>
            <sz val="9"/>
            <color indexed="81"/>
            <rFont val="Segoe UI"/>
            <family val="2"/>
          </rPr>
          <t xml:space="preserve">Vorhaben mit einer Fördersumme unter 10.000,00 Euro (Bagatellgrenze) werden nicht gefördert.
Der Höchsbetrag der Förderung liegt bei max. 1.000.000,00 Euro.
</t>
        </r>
      </text>
    </comment>
  </commentList>
</comments>
</file>

<file path=xl/sharedStrings.xml><?xml version="1.0" encoding="utf-8"?>
<sst xmlns="http://schemas.openxmlformats.org/spreadsheetml/2006/main" count="818" uniqueCount="361">
  <si>
    <t>Projekttitel</t>
  </si>
  <si>
    <t>Antragsnummer</t>
  </si>
  <si>
    <t>Version</t>
  </si>
  <si>
    <t>Projektzeitraum</t>
  </si>
  <si>
    <t>Programmgebiet</t>
  </si>
  <si>
    <t>SER (stärker entwickelte Region)</t>
  </si>
  <si>
    <t>ÜR (Übergangsregion)</t>
  </si>
  <si>
    <t>Anzahl Teilnehmende</t>
  </si>
  <si>
    <t xml:space="preserve">bis  </t>
  </si>
  <si>
    <t xml:space="preserve">von  </t>
  </si>
  <si>
    <t>Gesamtteilnehmendenstunden</t>
  </si>
  <si>
    <t>1. Bildungs- und Beratungspersonal</t>
  </si>
  <si>
    <t>Name</t>
  </si>
  <si>
    <t>Vorname</t>
  </si>
  <si>
    <t>Einsatz im Projekt von</t>
  </si>
  <si>
    <t>Einsatz im Projekt bis</t>
  </si>
  <si>
    <t>Wochenstunden-zahl im Projekt</t>
  </si>
  <si>
    <t>Stundenkontin-gent</t>
  </si>
  <si>
    <t>Tätigkeit</t>
  </si>
  <si>
    <t>Qualifikation</t>
  </si>
  <si>
    <t>Vertragliche Wochenarbeits-zeit in h</t>
  </si>
  <si>
    <t>Summe:</t>
  </si>
  <si>
    <t>Stellenanteil      in %</t>
  </si>
  <si>
    <t>1.2 Ausgaben für Honorarkräfte</t>
  </si>
  <si>
    <t>1.3 Reise- und Dienstreisekosten des Bildungspersonals</t>
  </si>
  <si>
    <t>geplante Kilometer</t>
  </si>
  <si>
    <t>Ausgaben</t>
  </si>
  <si>
    <t>Qualifizierungsphase</t>
  </si>
  <si>
    <t>Nachbetreuungsphase</t>
  </si>
  <si>
    <t>Wegstrecken-entschädigung</t>
  </si>
  <si>
    <t>Tagegeld</t>
  </si>
  <si>
    <t>Anzahl Tage</t>
  </si>
  <si>
    <t>&gt; 8 Stunden</t>
  </si>
  <si>
    <t>24 Stunden</t>
  </si>
  <si>
    <t>An- und Abreisetage</t>
  </si>
  <si>
    <t>Abwesenheit</t>
  </si>
  <si>
    <t>Übernachtungen</t>
  </si>
  <si>
    <t>Anzahl</t>
  </si>
  <si>
    <t>öffentliche Verkehrsmittel</t>
  </si>
  <si>
    <t>Betrag</t>
  </si>
  <si>
    <t>1.4 Ausgaben für Lehrgänge externer Einrichtungen</t>
  </si>
  <si>
    <t>Lehrgang bzw. Maßnahme</t>
  </si>
  <si>
    <t>Kosten pro Lehrgang bzw. Maßnahme</t>
  </si>
  <si>
    <t>ggf. weitere Erläuterungen</t>
  </si>
  <si>
    <t>Summe 3.1 bis 3.3</t>
  </si>
  <si>
    <t>Summe 1.1 bis 1.4:</t>
  </si>
  <si>
    <t>4. Indirekte Ausgaben</t>
  </si>
  <si>
    <t>Summe 1.4</t>
  </si>
  <si>
    <t>Gesamtausgaben</t>
  </si>
  <si>
    <t>Kürzung</t>
  </si>
  <si>
    <t>Wenn Honorar, dann hier Betrag</t>
  </si>
  <si>
    <t>abweichende Bewilligung? Dann erscheint 1</t>
  </si>
  <si>
    <t>Anzahl Tage im Projekt im jeweiligen Jahr</t>
  </si>
  <si>
    <t>Anzahl Tage im Projekt</t>
  </si>
  <si>
    <t>Eingesetzt in den Jahren</t>
  </si>
  <si>
    <t>Gesamt-
ausgaben
pro Person
ohne Aufschlag</t>
  </si>
  <si>
    <t>einschlägiger Standard- einheits- kostensatz in Worten</t>
  </si>
  <si>
    <t>einschlägiger Standard- einheits- kostensatz in Euro</t>
  </si>
  <si>
    <t>anteiliger
Grenzwert 2</t>
  </si>
  <si>
    <t>anteiliger
Grenzwert 1</t>
  </si>
  <si>
    <r>
      <t xml:space="preserve">Jahres-AN-
bruttogehalt
</t>
    </r>
    <r>
      <rPr>
        <b/>
        <sz val="10"/>
        <color rgb="FFFF0000"/>
        <rFont val="Arial"/>
        <family val="2"/>
      </rPr>
      <t>oder</t>
    </r>
    <r>
      <rPr>
        <b/>
        <sz val="10"/>
        <color theme="1"/>
        <rFont val="Arial"/>
        <family val="2"/>
      </rPr>
      <t xml:space="preserve"> Honorar-
stundensatz</t>
    </r>
  </si>
  <si>
    <t>jährliche Sonder-
zahlungen
(Brutto)</t>
  </si>
  <si>
    <t>Monats-
arbeit-
nehmer-
brutto-
verdienst</t>
  </si>
  <si>
    <t>Stunden-
kontingent</t>
  </si>
  <si>
    <t xml:space="preserve">Wochen-
stunden-
zahl im Projekt in Stunden </t>
  </si>
  <si>
    <t>Stellen-
anteil</t>
  </si>
  <si>
    <t>Vertragliche Wochen-arbeitszeit</t>
  </si>
  <si>
    <t>Ein-
grup-
pierung</t>
  </si>
  <si>
    <t>Anzusetzende Personalausgaben im Finanzierungsplan:</t>
  </si>
  <si>
    <t>Ausgaben für Honorarpersonal:</t>
  </si>
  <si>
    <t>Summe festangestelltes Personal inkl. Aufschlag:</t>
  </si>
  <si>
    <t>zzgl. Aufschlag für festangestelltes Personal in o.g. Höhe:</t>
  </si>
  <si>
    <t>davon festangestelltes Personal:</t>
  </si>
  <si>
    <t>Summe der zuwendungsf. Personalausgaben ohne Aufschlag:</t>
  </si>
  <si>
    <t>Aufstellung der Personalausgaben</t>
  </si>
  <si>
    <t>Gesamt-
ausgaben
pro Tätigkeit
ohne Aufschlag</t>
  </si>
  <si>
    <t>betroffene Jahre:</t>
  </si>
  <si>
    <t>Tätigkeitskontingente</t>
  </si>
  <si>
    <t>Anzahl Tage in den Jahren:</t>
  </si>
  <si>
    <t>*Erlass d. StK.v. 30.10.2015 - 403-46105/5103/00004 - VORIS 82300</t>
  </si>
  <si>
    <t>Anzahl betroffener Monate:</t>
  </si>
  <si>
    <t>Anzahl betroffener Jahre:</t>
  </si>
  <si>
    <t>gewährt.</t>
  </si>
  <si>
    <t>Bewilligung ein Aufschlag in Höhe von</t>
  </si>
  <si>
    <t>Ende:</t>
  </si>
  <si>
    <t xml:space="preserve">Projektzeitraum </t>
  </si>
  <si>
    <t>Beginn:</t>
  </si>
  <si>
    <t>Bewilligungszeitraum</t>
  </si>
  <si>
    <t>Antragsnummer:</t>
  </si>
  <si>
    <t>Aufgrund der Projektlaufzeit wird unter Berücksichtigung der Ziffer 4
des Standardeinheitskostenerlasses* vom 30.10.2015 im Rahmen der</t>
  </si>
  <si>
    <t>Status:</t>
  </si>
  <si>
    <t>Aufschlag</t>
  </si>
  <si>
    <t>Monate</t>
  </si>
  <si>
    <t>Personalberechnung - Eingruppierung - Stufenzuordnung</t>
  </si>
  <si>
    <t>50. Änderung</t>
  </si>
  <si>
    <t>49. Änderung</t>
  </si>
  <si>
    <t>48. Änderung</t>
  </si>
  <si>
    <t>47. Änderung</t>
  </si>
  <si>
    <t>46. Änderung</t>
  </si>
  <si>
    <t>45. Änderung</t>
  </si>
  <si>
    <t>44. Änderung</t>
  </si>
  <si>
    <t>43. Änderung</t>
  </si>
  <si>
    <t>42. Änderung</t>
  </si>
  <si>
    <t>41. Änderung</t>
  </si>
  <si>
    <t>40. Änderung</t>
  </si>
  <si>
    <t>39. Änderung</t>
  </si>
  <si>
    <t>38. Änderung</t>
  </si>
  <si>
    <t>37. Änderung</t>
  </si>
  <si>
    <t>36. Änderung</t>
  </si>
  <si>
    <t>35. Änderung</t>
  </si>
  <si>
    <t>34. Änderung</t>
  </si>
  <si>
    <t>33. Änderung</t>
  </si>
  <si>
    <t>32. Änderung</t>
  </si>
  <si>
    <t>31. Änderung</t>
  </si>
  <si>
    <t>30. Änderung</t>
  </si>
  <si>
    <t>29. Änderung</t>
  </si>
  <si>
    <t>28. Änderung</t>
  </si>
  <si>
    <t>27. Änderung</t>
  </si>
  <si>
    <t>26. Änderung</t>
  </si>
  <si>
    <t>25. Änderung</t>
  </si>
  <si>
    <t>24. Änderung</t>
  </si>
  <si>
    <t>23. Änderung</t>
  </si>
  <si>
    <t>22. Änderung</t>
  </si>
  <si>
    <t>21. Änderung</t>
  </si>
  <si>
    <t>20. Änderung</t>
  </si>
  <si>
    <t>19. Änderung</t>
  </si>
  <si>
    <t>18. Änderung</t>
  </si>
  <si>
    <t>17. Änderung</t>
  </si>
  <si>
    <t>16. Änderung</t>
  </si>
  <si>
    <t>15. Änderung</t>
  </si>
  <si>
    <t>14. Änderung</t>
  </si>
  <si>
    <t>13. Änderung</t>
  </si>
  <si>
    <t>12. Änderung</t>
  </si>
  <si>
    <t>11. Änderung</t>
  </si>
  <si>
    <t>10. Änderung</t>
  </si>
  <si>
    <t>9. Änderung</t>
  </si>
  <si>
    <t>8. Änderung</t>
  </si>
  <si>
    <t>7. Änderung</t>
  </si>
  <si>
    <t>6. Änderung</t>
  </si>
  <si>
    <t>5. Änderung</t>
  </si>
  <si>
    <t>4. Änderung</t>
  </si>
  <si>
    <t>3. Änderung</t>
  </si>
  <si>
    <t>2. Änderung</t>
  </si>
  <si>
    <t>1. Änderung</t>
  </si>
  <si>
    <t>Bewilligung</t>
  </si>
  <si>
    <t>abweichende</t>
  </si>
  <si>
    <t>Nein</t>
  </si>
  <si>
    <t>Ja</t>
  </si>
  <si>
    <t>Verwendungsnachweisprüfung</t>
  </si>
  <si>
    <t>Mittelabrufprüfung</t>
  </si>
  <si>
    <t>Bitte auswählen!</t>
  </si>
  <si>
    <t>Honorar</t>
  </si>
  <si>
    <t>A 16 Laufbahngruppe 2</t>
  </si>
  <si>
    <t>A 16 - L</t>
  </si>
  <si>
    <t>A 15 Laufbahngruppe 2</t>
  </si>
  <si>
    <t>A 15 - L</t>
  </si>
  <si>
    <t>A 14 Laufbahngruppe 2</t>
  </si>
  <si>
    <t>A 14 - L</t>
  </si>
  <si>
    <t>A 13 Zweites Einstiegsamt Laufbahngruppe 2</t>
  </si>
  <si>
    <t>A 13 - L</t>
  </si>
  <si>
    <t>A 13 Laufbahngruppe 2</t>
  </si>
  <si>
    <t>A 12 Laufbahngruppe 2</t>
  </si>
  <si>
    <t>A 12 - L</t>
  </si>
  <si>
    <t>A 11 Laufbahngruppe 2</t>
  </si>
  <si>
    <t>A 11 - L</t>
  </si>
  <si>
    <t>A 10 Laufbahngruppe 2</t>
  </si>
  <si>
    <t>A 10 -L</t>
  </si>
  <si>
    <t>A 10 - L</t>
  </si>
  <si>
    <t>A 9 Einstiegsamt Laufbahngruppe 2</t>
  </si>
  <si>
    <t>A 9 - L</t>
  </si>
  <si>
    <t>W 3</t>
  </si>
  <si>
    <t>W 2</t>
  </si>
  <si>
    <r>
      <t>W</t>
    </r>
    <r>
      <rPr>
        <sz val="11"/>
        <color theme="1"/>
        <rFont val="Arial"/>
        <family val="2"/>
      </rPr>
      <t> </t>
    </r>
    <r>
      <rPr>
        <sz val="10"/>
        <color theme="1"/>
        <rFont val="Arial"/>
        <family val="2"/>
      </rPr>
      <t>1</t>
    </r>
  </si>
  <si>
    <t>W 1</t>
  </si>
  <si>
    <t>C 4</t>
  </si>
  <si>
    <t>C 3</t>
  </si>
  <si>
    <t>C 2</t>
  </si>
  <si>
    <t>A 16</t>
  </si>
  <si>
    <t>A 15</t>
  </si>
  <si>
    <t>A 14</t>
  </si>
  <si>
    <t>A 13</t>
  </si>
  <si>
    <t>A 12</t>
  </si>
  <si>
    <t>A 11</t>
  </si>
  <si>
    <t>A 10</t>
  </si>
  <si>
    <t>A 9 Erstes Einstiegsamt Laufbahngruppe 2</t>
  </si>
  <si>
    <t>A 9</t>
  </si>
  <si>
    <t>A 9 Laufbahngruppe 1</t>
  </si>
  <si>
    <t>A 8 Laufbahngruppe 1</t>
  </si>
  <si>
    <t>A 8</t>
  </si>
  <si>
    <t>A 7 Laufbahngruppe 1</t>
  </si>
  <si>
    <t>A 7</t>
  </si>
  <si>
    <t>A 6 Zweites Einstiegsamt Laufbahngruppe 1</t>
  </si>
  <si>
    <t>A 6</t>
  </si>
  <si>
    <t>A 6 Laufbahngruppe 1</t>
  </si>
  <si>
    <t>A6</t>
  </si>
  <si>
    <t>A 5 Laufbahngruppe 1</t>
  </si>
  <si>
    <t>A 5</t>
  </si>
  <si>
    <t>Beschäftigte/r TV-L E 15</t>
  </si>
  <si>
    <t>E 15</t>
  </si>
  <si>
    <t>E15</t>
  </si>
  <si>
    <t>Beschäftigte/r TV-L E 14</t>
  </si>
  <si>
    <t>E 14</t>
  </si>
  <si>
    <t>E14</t>
  </si>
  <si>
    <t>Beschäftigte/r TV-L E 13</t>
  </si>
  <si>
    <t>E 13</t>
  </si>
  <si>
    <t>E13</t>
  </si>
  <si>
    <t>Beschäftigte/r TV-L E 12</t>
  </si>
  <si>
    <t>E 12</t>
  </si>
  <si>
    <t>E12</t>
  </si>
  <si>
    <t>Beschäftigte/r TV-L E 11</t>
  </si>
  <si>
    <t>E 11</t>
  </si>
  <si>
    <t>E11</t>
  </si>
  <si>
    <t>Beschäftigte/r TV-L E 10</t>
  </si>
  <si>
    <t>E 10</t>
  </si>
  <si>
    <t>E10</t>
  </si>
  <si>
    <t>Beschäftigte/r TV-L E 9</t>
  </si>
  <si>
    <t>E 9</t>
  </si>
  <si>
    <t>E9</t>
  </si>
  <si>
    <t>Beschäftigte/r TV-L E 8</t>
  </si>
  <si>
    <t>E 8</t>
  </si>
  <si>
    <t>E 8</t>
  </si>
  <si>
    <t>E8</t>
  </si>
  <si>
    <t>Beschäftigte/r TV-L E 7</t>
  </si>
  <si>
    <t>E 7</t>
  </si>
  <si>
    <t>E7</t>
  </si>
  <si>
    <t>Standardeinheitskostensatz (EUR)</t>
  </si>
  <si>
    <t>Besoldungsgruppe—Text</t>
  </si>
  <si>
    <t>Besoldungsgruppe</t>
  </si>
  <si>
    <t>Beschäftigte/r TV-L E 6</t>
  </si>
  <si>
    <t>E 6</t>
  </si>
  <si>
    <t>E6</t>
  </si>
  <si>
    <t>LEHRKRÄFTE</t>
  </si>
  <si>
    <t>Beschäftigte/r TV-L E 5</t>
  </si>
  <si>
    <t>E 5</t>
  </si>
  <si>
    <t>E5</t>
  </si>
  <si>
    <t>Beschäftigte/r TV-L E 4</t>
  </si>
  <si>
    <t>E 4</t>
  </si>
  <si>
    <t>E4</t>
  </si>
  <si>
    <t>Beschäftigte/r TV-L E 3</t>
  </si>
  <si>
    <t>E 3</t>
  </si>
  <si>
    <t>E3</t>
  </si>
  <si>
    <t>Beschäftigte oder Beschäftigter TV-L E 2</t>
  </si>
  <si>
    <t>E 2</t>
  </si>
  <si>
    <t>Beschäftigte oder Bechäftigter TV-L E 2</t>
  </si>
  <si>
    <r>
      <t>26599,56</t>
    </r>
    <r>
      <rPr>
        <sz val="8"/>
        <color theme="1"/>
        <rFont val="Arial"/>
        <family val="2"/>
      </rPr>
      <t>  </t>
    </r>
  </si>
  <si>
    <t>Beschäftigte oder Beschäftigter TV-L E 2</t>
  </si>
  <si>
    <t>E 2</t>
  </si>
  <si>
    <r>
      <t xml:space="preserve">Beschäftigte oder Beschäftigter </t>
    </r>
    <r>
      <rPr>
        <sz val="8"/>
        <color theme="1"/>
        <rFont val="Arial"/>
        <family val="2"/>
      </rPr>
      <t> </t>
    </r>
    <r>
      <rPr>
        <sz val="10"/>
        <color theme="1"/>
        <rFont val="Arial"/>
        <family val="2"/>
      </rPr>
      <t>TV-L E 2</t>
    </r>
    <r>
      <rPr>
        <sz val="8"/>
        <color theme="1"/>
        <rFont val="Arial"/>
        <family val="2"/>
      </rPr>
      <t>  </t>
    </r>
  </si>
  <si>
    <r>
      <t>E 2</t>
    </r>
    <r>
      <rPr>
        <sz val="8"/>
        <color theme="1"/>
        <rFont val="Arial"/>
        <family val="2"/>
      </rPr>
      <t>  </t>
    </r>
  </si>
  <si>
    <t>E2</t>
  </si>
  <si>
    <t>(EUR)</t>
  </si>
  <si>
    <t>TV-L</t>
  </si>
  <si>
    <r>
      <t xml:space="preserve">Standardeinheits-kostensatz 2
</t>
    </r>
    <r>
      <rPr>
        <sz val="9"/>
        <color theme="1"/>
        <rFont val="Arial"/>
        <family val="2"/>
      </rPr>
      <t>entsprechend MF Durchschnitssatz</t>
    </r>
  </si>
  <si>
    <t>Tarifgruppe-Text</t>
  </si>
  <si>
    <t>Tarifgruppe</t>
  </si>
  <si>
    <r>
      <rPr>
        <b/>
        <sz val="9"/>
        <color theme="1"/>
        <rFont val="Arial"/>
        <family val="2"/>
      </rPr>
      <t>Standardeinheits-kostensatz 1</t>
    </r>
    <r>
      <rPr>
        <sz val="9"/>
        <color theme="1"/>
        <rFont val="Arial"/>
        <family val="2"/>
      </rPr>
      <t xml:space="preserve"> entsprechend TV-L Stufe 2 </t>
    </r>
  </si>
  <si>
    <r>
      <t xml:space="preserve">pro Jahr (Stufe 3) (EUR)
</t>
    </r>
    <r>
      <rPr>
        <b/>
        <sz val="9"/>
        <color theme="1"/>
        <rFont val="Arial"/>
        <family val="2"/>
      </rPr>
      <t>Grenzwert 2</t>
    </r>
  </si>
  <si>
    <r>
      <t xml:space="preserve">(95 % der Stufe 1) (EUR)
</t>
    </r>
    <r>
      <rPr>
        <b/>
        <sz val="9"/>
        <color theme="1"/>
        <rFont val="Arial"/>
        <family val="2"/>
      </rPr>
      <t>Grenzwert 1</t>
    </r>
  </si>
  <si>
    <t>Datum der Veröffent-lichung der Durch-schnittssätze</t>
  </si>
  <si>
    <t xml:space="preserve">Arbeitnehmerbruttoverdienst </t>
  </si>
  <si>
    <t>Arbeitnehmer-bruttoverdienst</t>
  </si>
  <si>
    <r>
      <t>Tarifgruppe</t>
    </r>
    <r>
      <rPr>
        <sz val="8"/>
        <color theme="1"/>
        <rFont val="Arial"/>
        <family val="2"/>
      </rPr>
      <t>  </t>
    </r>
    <r>
      <rPr>
        <sz val="9"/>
        <color theme="1"/>
        <rFont val="Arial"/>
        <family val="2"/>
      </rPr>
      <t>-Text</t>
    </r>
  </si>
  <si>
    <t>Durchschnittssätze der einzelnen Vergütungsgruppen</t>
  </si>
  <si>
    <t>4. Prüfung Indirekte Ausgaben</t>
  </si>
  <si>
    <t>Summen beantragt</t>
  </si>
  <si>
    <t>Summen anerkannt</t>
  </si>
  <si>
    <t>ggf. Bemerkungen</t>
  </si>
  <si>
    <t>Die Ausgaben sind nachvollziehbar kalkuliert und erscheinen der Höhe nach angemessen.</t>
  </si>
  <si>
    <t>1.</t>
  </si>
  <si>
    <t>Bildungs- und Beratungspersonal</t>
  </si>
  <si>
    <t>1.1</t>
  </si>
  <si>
    <t>Bezüge für eigenes und Fremdpersonal einschließlich Sozialabgaben</t>
  </si>
  <si>
    <t>1.2</t>
  </si>
  <si>
    <t>Ausgaben für Honorarkräfte</t>
  </si>
  <si>
    <t>1.3</t>
  </si>
  <si>
    <t>Reise- und Dienstreisekosten des Bildungspersonals</t>
  </si>
  <si>
    <t>1.4</t>
  </si>
  <si>
    <t>Ausgaben für Lehrgänge externer Einrichtungen</t>
  </si>
  <si>
    <t>2.</t>
  </si>
  <si>
    <t>Vergütungen, Aufenthalts- und Fahrtkosten der Teilnehmerinnen und Teilnehmer</t>
  </si>
  <si>
    <t>2.1</t>
  </si>
  <si>
    <t>Unterhaltsgeld bzw. Leistungen an Teilnehmerinnen und Teilnehmer</t>
  </si>
  <si>
    <t>2.2</t>
  </si>
  <si>
    <t>mit diesen Leistungen verbundene Abgaben</t>
  </si>
  <si>
    <t>2.3</t>
  </si>
  <si>
    <t>Krankenversicherungs- und Altersversorgungsabgaben</t>
  </si>
  <si>
    <t>2.4</t>
  </si>
  <si>
    <t>sonstige Sozialabgaben</t>
  </si>
  <si>
    <t>2.5</t>
  </si>
  <si>
    <t>tägliche Fahrtkosten</t>
  </si>
  <si>
    <t>2.6</t>
  </si>
  <si>
    <t>tägl. Unterkunfts- und Verpflegungskosten bei auswärtigen Lehrgängen einschließlich etwaiger Fahrtkosten</t>
  </si>
  <si>
    <t>2.7</t>
  </si>
  <si>
    <t>Kinderbetreuungskosten (Erstattung für Tagesmütter etc.)</t>
  </si>
  <si>
    <t>Summe 2.1 bis 2.7</t>
  </si>
  <si>
    <t>3.</t>
  </si>
  <si>
    <t>Verbrauchsgüter und Ausstattungsgegenstände</t>
  </si>
  <si>
    <t>3.1</t>
  </si>
  <si>
    <t>Nicht abschreibungsfähige Verbrauchsgüter für die Ausbildungsmaßnahmen (einschließlich Schutzkleidung)</t>
  </si>
  <si>
    <t>3.2</t>
  </si>
  <si>
    <t>Ausstattungsgegenstände - Miete und Leasing (nur programmgebundene Geräte)</t>
  </si>
  <si>
    <t>3.3</t>
  </si>
  <si>
    <t>Ausstattungsgegenstände - Abschreibungen nach dem Recht der einzelnen Mitgliedsstaaten</t>
  </si>
  <si>
    <r>
      <t>Mit der Pauschale werden folgende Ausgaben abgedeckt</t>
    </r>
    <r>
      <rPr>
        <sz val="9"/>
        <rFont val="Arial Narrow"/>
        <family val="2"/>
      </rPr>
      <t>: a) Bezüge der Vorstandsmitglieder/Geschäftsführer und Gesellschafter, b) Arbeitsentgelt des Verwaltungspersonals inkl. Sozialabgaben, c) ausbildungsgebundene Reise- und Dienstreiskosten des Verwaltunsgpersonals sowie der Vorstandsmitglieder, Geschäftsführer und Gesellschafter, d) Werbung für Lehrgänge, e) Büromaterial, f) allg. Dokumentationsmaterial, g) Post- und Fernsprechgebühren, h) Wasser, Gas und Strom, i) Steuern, Versicherungen, j) Ausgaben für Kinderbetreuungs-einrichtungen, k) sonstige Verwaltungsausgaben, l) Mieten und Leasing für Gebäude</t>
    </r>
  </si>
  <si>
    <t>Summe der Ausgaben</t>
  </si>
  <si>
    <t>Einnahmen/ Verkaufserlöse</t>
  </si>
  <si>
    <t>Summe der reduzierten Ausgaben</t>
  </si>
  <si>
    <t>B Beantragte/ Bewilligte Zuschüsse</t>
  </si>
  <si>
    <t>Summe der Einnahmen</t>
  </si>
  <si>
    <t>I. Statistische Angaben</t>
  </si>
  <si>
    <t>Teilnehmer insgesamt</t>
  </si>
  <si>
    <t>Gesamtstunden je Teilnehmer</t>
  </si>
  <si>
    <t>Gesamtteilnehmerstunden</t>
  </si>
  <si>
    <t>Kosten pro TN</t>
  </si>
  <si>
    <t>Kosten pro TN-Stunde</t>
  </si>
  <si>
    <t>max. Förderquote gemäß Förderaufruf:</t>
  </si>
  <si>
    <t>Datum:</t>
  </si>
  <si>
    <t>Unterschrift Prüfer/in</t>
  </si>
  <si>
    <t>Unterschrift Freigeber/in</t>
  </si>
  <si>
    <t>Antrag</t>
  </si>
  <si>
    <t>Summe 2.1, 2.4 und 2.7</t>
  </si>
  <si>
    <t>ggf. Verkaufserlöse</t>
  </si>
  <si>
    <t>ggf.</t>
  </si>
  <si>
    <t>Erläuterungen zum Finanzierungsplan</t>
  </si>
  <si>
    <t>von Pauschale abgedeckt</t>
  </si>
  <si>
    <t>kein Projektbezug</t>
  </si>
  <si>
    <t>nicht zuwendungsfähig allg.</t>
  </si>
  <si>
    <t>Anzahl zu hoch</t>
  </si>
  <si>
    <t>sonstiger Grund</t>
  </si>
  <si>
    <t>Arbeitnehmerbrutto  pro Monat</t>
  </si>
  <si>
    <t>Arbeitgeberkosten für Projekteinsatz</t>
  </si>
  <si>
    <t>Arbeitnehmerbrutto für jährliche Sonderzahlungen</t>
  </si>
  <si>
    <t>Projektstunden (Stundenkontingent)</t>
  </si>
  <si>
    <t>Honorar-stundensatz</t>
  </si>
  <si>
    <t>Richtlinie über die Gewährung von Zuwendungen zur Förderung von Maßnahmen zum Spracherwerb (Deutsch) von Geflüchteten aus der Ukraine (UKR-CARE)</t>
  </si>
  <si>
    <t>Restkostenpauschale 40 %</t>
  </si>
  <si>
    <t>Summe 1.1 bis 1.2</t>
  </si>
  <si>
    <t>Rstkostenpauschale</t>
  </si>
  <si>
    <t>Pauschal 40 % der direkten Ausgaben (Ziffern 1.1 + 1.2)</t>
  </si>
  <si>
    <t>wird von NBank vergeben</t>
  </si>
  <si>
    <t>Honorar für Spachmittlung/Unterrichtsbegleitung</t>
  </si>
  <si>
    <t>Honorar für Kinderbetreuung</t>
  </si>
  <si>
    <t>Honorar für Lehrbeauftragte</t>
  </si>
  <si>
    <t>Art der Honorartätigkeit</t>
  </si>
  <si>
    <t>Finanzierungsplan UKR-CARE Spracherwerb geprüft</t>
  </si>
  <si>
    <t>Honorar für sozialpädagogische Begleitung</t>
  </si>
  <si>
    <t>Beratungstätigkeit (=Sprachmittlung/Unterrichtsbegleitung)</t>
  </si>
  <si>
    <t>Sozialpädagogische Betreuung (=sozialpädagogische Begleitung)</t>
  </si>
  <si>
    <t>Projektmitarbeit (= Kinderbetreuung)</t>
  </si>
  <si>
    <t>Antragstellende Organisation</t>
  </si>
  <si>
    <t>Wichtiger Hinweis:</t>
  </si>
  <si>
    <t>ESF REACT-EU</t>
  </si>
  <si>
    <t>Förderquote ESF REACT-EU</t>
  </si>
  <si>
    <t>II. Finanzierungsquote</t>
  </si>
  <si>
    <r>
      <t xml:space="preserve">4. Für jede unter 1.1 ausgewählte Tätigkeit eine </t>
    </r>
    <r>
      <rPr>
        <b/>
        <sz val="10"/>
        <rFont val="Arial"/>
        <family val="2"/>
        <scheme val="minor"/>
      </rPr>
      <t>Tätigkeitsbeschreibung</t>
    </r>
    <r>
      <rPr>
        <sz val="10"/>
        <rFont val="Arial"/>
        <family val="2"/>
        <scheme val="minor"/>
      </rPr>
      <t xml:space="preserve"> (sollten mehrere Personen für eine identische Tätigkeit vorgesehen sein, genügt eine Tätigkeitsbeschreibung).</t>
    </r>
  </si>
  <si>
    <t>Bitte reichen Sie neben diesen Erläuterungen zum Finanzierungsplan folgende Anlagen ein:</t>
  </si>
  <si>
    <r>
      <t xml:space="preserve">1. </t>
    </r>
    <r>
      <rPr>
        <b/>
        <sz val="10"/>
        <rFont val="Arial"/>
        <family val="2"/>
        <scheme val="minor"/>
      </rPr>
      <t xml:space="preserve"> Qualifikationsnachweise</t>
    </r>
    <r>
      <rPr>
        <sz val="10"/>
        <rFont val="Arial"/>
        <family val="2"/>
        <scheme val="minor"/>
      </rPr>
      <t xml:space="preserve"> für das (angestellte) Bildungs- und Beratungspersonal.</t>
    </r>
  </si>
  <si>
    <r>
      <t xml:space="preserve">2. Aktuelle </t>
    </r>
    <r>
      <rPr>
        <b/>
        <sz val="10"/>
        <rFont val="Arial"/>
        <family val="2"/>
        <scheme val="minor"/>
      </rPr>
      <t>Gehaltsnachweise</t>
    </r>
    <r>
      <rPr>
        <sz val="10"/>
        <rFont val="Arial"/>
        <family val="2"/>
        <scheme val="minor"/>
      </rPr>
      <t xml:space="preserve"> für das (angestellte) Bildungs- und Beratungspersonal.</t>
    </r>
  </si>
  <si>
    <r>
      <t xml:space="preserve">3. Aktuelle </t>
    </r>
    <r>
      <rPr>
        <b/>
        <sz val="10"/>
        <rFont val="Arial"/>
        <family val="2"/>
        <scheme val="minor"/>
      </rPr>
      <t>Arbeitsverträge</t>
    </r>
    <r>
      <rPr>
        <sz val="10"/>
        <rFont val="Arial"/>
        <family val="2"/>
        <scheme val="minor"/>
      </rPr>
      <t xml:space="preserve"> für das (angestellte) Bildungs- und Beratungspersonal.</t>
    </r>
  </si>
  <si>
    <t>1.1 Bezüge für eigenes Personal einschließlich Sozialabgaben</t>
  </si>
  <si>
    <t>Pädagogische Mitarbeit (= Sprachunterricht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</si>
</sst>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_ ;[Red]\-#,##0\ "/>
    <numFmt numFmtId="166" formatCode="_(&quot;€&quot;* #,##0.00_);_(&quot;€&quot;* \(#,##0.00\);_(&quot;€&quot;* &quot;-&quot;??_);_(@_)"/>
    <numFmt numFmtId="167" formatCode="_-* #,##0.00\ _€_-;\-* #,##0.00\ _€_-;&quot;&quot;;_-@_-"/>
    <numFmt numFmtId="168" formatCode="&quot;€&quot;#,##0.00_);[Red]\(&quot;€&quot;#,##0.00\)"/>
    <numFmt numFmtId="169" formatCode="[$-407]mmmm\ yy;@"/>
    <numFmt numFmtId="170" formatCode="[$-407]mmm/\ yy;@"/>
  </numFmts>
  <fonts count="4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24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8"/>
      <name val="Arial"/>
      <family val="2"/>
    </font>
    <font>
      <b/>
      <sz val="11"/>
      <color rgb="FFFF0000"/>
      <name val="Arial"/>
      <family val="2"/>
    </font>
    <font>
      <sz val="1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Arial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DE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indexed="64"/>
      </right>
      <top/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04">
    <xf numFmtId="0" fontId="0" fillId="0" borderId="0" xfId="0"/>
    <xf numFmtId="14" fontId="0" fillId="3" borderId="1" xfId="0" applyNumberFormat="1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wrapText="1"/>
    </xf>
    <xf numFmtId="0" fontId="16" fillId="0" borderId="0" xfId="0" applyFont="1" applyAlignment="1" applyProtection="1"/>
    <xf numFmtId="164" fontId="16" fillId="0" borderId="0" xfId="0" applyNumberFormat="1" applyFont="1" applyFill="1" applyBorder="1" applyAlignment="1" applyProtection="1"/>
    <xf numFmtId="0" fontId="16" fillId="0" borderId="0" xfId="0" applyFont="1" applyFill="1" applyProtection="1"/>
    <xf numFmtId="164" fontId="16" fillId="0" borderId="0" xfId="0" applyNumberFormat="1" applyFont="1" applyProtection="1"/>
    <xf numFmtId="164" fontId="16" fillId="0" borderId="0" xfId="0" applyNumberFormat="1" applyFont="1" applyFill="1" applyProtection="1"/>
    <xf numFmtId="2" fontId="16" fillId="0" borderId="0" xfId="0" applyNumberFormat="1" applyFont="1" applyProtection="1"/>
    <xf numFmtId="0" fontId="16" fillId="0" borderId="0" xfId="0" applyFont="1" applyFill="1" applyAlignment="1" applyProtection="1">
      <alignment wrapText="1"/>
    </xf>
    <xf numFmtId="0" fontId="16" fillId="0" borderId="0" xfId="0" applyFont="1" applyFill="1" applyAlignment="1" applyProtection="1"/>
    <xf numFmtId="2" fontId="16" fillId="0" borderId="0" xfId="0" applyNumberFormat="1" applyFont="1" applyFill="1" applyProtection="1"/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wrapText="1"/>
    </xf>
    <xf numFmtId="17" fontId="16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164" fontId="16" fillId="0" borderId="0" xfId="7" applyNumberFormat="1" applyFont="1" applyFill="1" applyBorder="1" applyAlignment="1" applyProtection="1">
      <alignment wrapText="1"/>
    </xf>
    <xf numFmtId="164" fontId="16" fillId="0" borderId="0" xfId="0" applyNumberFormat="1" applyFont="1" applyFill="1" applyBorder="1" applyAlignment="1" applyProtection="1">
      <alignment wrapText="1"/>
    </xf>
    <xf numFmtId="2" fontId="16" fillId="0" borderId="0" xfId="0" applyNumberFormat="1" applyFont="1" applyFill="1" applyBorder="1" applyAlignment="1" applyProtection="1">
      <alignment wrapText="1"/>
    </xf>
    <xf numFmtId="2" fontId="16" fillId="0" borderId="1" xfId="0" applyNumberFormat="1" applyFont="1" applyFill="1" applyBorder="1" applyProtection="1"/>
    <xf numFmtId="168" fontId="16" fillId="0" borderId="0" xfId="0" applyNumberFormat="1" applyFont="1" applyFill="1" applyBorder="1" applyAlignment="1" applyProtection="1">
      <alignment wrapText="1"/>
    </xf>
    <xf numFmtId="164" fontId="18" fillId="0" borderId="16" xfId="0" applyNumberFormat="1" applyFont="1" applyFill="1" applyBorder="1" applyProtection="1"/>
    <xf numFmtId="164" fontId="18" fillId="0" borderId="0" xfId="0" applyNumberFormat="1" applyFont="1" applyFill="1" applyBorder="1" applyProtection="1"/>
    <xf numFmtId="4" fontId="16" fillId="0" borderId="17" xfId="0" applyNumberFormat="1" applyFont="1" applyBorder="1" applyAlignment="1" applyProtection="1">
      <alignment wrapText="1"/>
    </xf>
    <xf numFmtId="4" fontId="16" fillId="0" borderId="0" xfId="0" applyNumberFormat="1" applyFont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18" fillId="0" borderId="0" xfId="0" applyFont="1" applyFill="1" applyBorder="1" applyAlignment="1" applyProtection="1"/>
    <xf numFmtId="0" fontId="16" fillId="0" borderId="0" xfId="0" applyFont="1" applyFill="1" applyAlignment="1" applyProtection="1">
      <alignment horizontal="left"/>
    </xf>
    <xf numFmtId="164" fontId="16" fillId="0" borderId="1" xfId="0" applyNumberFormat="1" applyFont="1" applyBorder="1" applyProtection="1"/>
    <xf numFmtId="0" fontId="16" fillId="0" borderId="1" xfId="0" applyFont="1" applyBorder="1" applyProtection="1"/>
    <xf numFmtId="0" fontId="16" fillId="6" borderId="1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7" borderId="19" xfId="0" applyFont="1" applyFill="1" applyBorder="1" applyAlignment="1" applyProtection="1">
      <alignment horizontal="center" vertical="center"/>
    </xf>
    <xf numFmtId="0" fontId="16" fillId="4" borderId="19" xfId="0" applyFont="1" applyFill="1" applyBorder="1" applyAlignment="1" applyProtection="1">
      <alignment horizontal="center" vertical="center"/>
    </xf>
    <xf numFmtId="0" fontId="16" fillId="6" borderId="19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  <xf numFmtId="0" fontId="16" fillId="0" borderId="21" xfId="0" applyFont="1" applyBorder="1" applyProtection="1"/>
    <xf numFmtId="0" fontId="16" fillId="8" borderId="22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</xf>
    <xf numFmtId="0" fontId="8" fillId="9" borderId="24" xfId="0" applyFont="1" applyFill="1" applyBorder="1" applyProtection="1"/>
    <xf numFmtId="0" fontId="8" fillId="9" borderId="23" xfId="0" applyFont="1" applyFill="1" applyBorder="1" applyProtection="1"/>
    <xf numFmtId="0" fontId="16" fillId="0" borderId="0" xfId="0" applyNumberFormat="1" applyFont="1" applyFill="1" applyProtection="1"/>
    <xf numFmtId="168" fontId="16" fillId="0" borderId="18" xfId="7" applyNumberFormat="1" applyFont="1" applyFill="1" applyBorder="1" applyAlignment="1" applyProtection="1">
      <alignment wrapText="1"/>
    </xf>
    <xf numFmtId="164" fontId="18" fillId="0" borderId="19" xfId="7" applyNumberFormat="1" applyFont="1" applyFill="1" applyBorder="1" applyAlignment="1" applyProtection="1">
      <alignment horizontal="right" wrapText="1"/>
    </xf>
    <xf numFmtId="164" fontId="18" fillId="10" borderId="19" xfId="7" applyNumberFormat="1" applyFont="1" applyFill="1" applyBorder="1" applyAlignment="1" applyProtection="1">
      <alignment horizontal="right" wrapText="1"/>
    </xf>
    <xf numFmtId="164" fontId="16" fillId="0" borderId="19" xfId="7" applyNumberFormat="1" applyFont="1" applyFill="1" applyBorder="1" applyAlignment="1" applyProtection="1">
      <alignment horizontal="right" wrapText="1"/>
    </xf>
    <xf numFmtId="164" fontId="16" fillId="9" borderId="19" xfId="7" applyNumberFormat="1" applyFont="1" applyFill="1" applyBorder="1" applyAlignment="1" applyProtection="1">
      <alignment wrapText="1"/>
      <protection locked="0"/>
    </xf>
    <xf numFmtId="168" fontId="16" fillId="9" borderId="20" xfId="0" applyNumberFormat="1" applyFont="1" applyFill="1" applyBorder="1" applyAlignment="1" applyProtection="1">
      <alignment wrapText="1"/>
      <protection locked="0"/>
    </xf>
    <xf numFmtId="164" fontId="17" fillId="0" borderId="0" xfId="7" applyNumberFormat="1" applyFont="1" applyFill="1" applyBorder="1" applyAlignment="1" applyProtection="1">
      <alignment horizontal="center" wrapText="1"/>
    </xf>
    <xf numFmtId="4" fontId="16" fillId="10" borderId="25" xfId="0" applyNumberFormat="1" applyFont="1" applyFill="1" applyBorder="1" applyAlignment="1" applyProtection="1">
      <alignment vertical="center"/>
      <protection locked="0"/>
    </xf>
    <xf numFmtId="14" fontId="16" fillId="9" borderId="18" xfId="0" applyNumberFormat="1" applyFont="1" applyFill="1" applyBorder="1" applyAlignment="1" applyProtection="1">
      <alignment vertical="center"/>
      <protection locked="0"/>
    </xf>
    <xf numFmtId="14" fontId="16" fillId="9" borderId="19" xfId="0" applyNumberFormat="1" applyFont="1" applyFill="1" applyBorder="1" applyAlignment="1" applyProtection="1">
      <alignment vertical="center"/>
      <protection locked="0"/>
    </xf>
    <xf numFmtId="4" fontId="8" fillId="9" borderId="19" xfId="0" applyNumberFormat="1" applyFont="1" applyFill="1" applyBorder="1" applyAlignment="1" applyProtection="1">
      <alignment horizontal="center" vertical="center"/>
      <protection locked="0"/>
    </xf>
    <xf numFmtId="1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0" fontId="16" fillId="9" borderId="19" xfId="0" applyFont="1" applyFill="1" applyBorder="1" applyAlignment="1" applyProtection="1">
      <protection locked="0"/>
    </xf>
    <xf numFmtId="0" fontId="16" fillId="9" borderId="20" xfId="0" applyFont="1" applyFill="1" applyBorder="1" applyAlignment="1" applyProtection="1">
      <protection locked="0"/>
    </xf>
    <xf numFmtId="0" fontId="16" fillId="0" borderId="0" xfId="0" applyNumberFormat="1" applyFont="1" applyProtection="1"/>
    <xf numFmtId="14" fontId="16" fillId="0" borderId="0" xfId="0" applyNumberFormat="1" applyFont="1" applyProtection="1"/>
    <xf numFmtId="0" fontId="16" fillId="6" borderId="22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68" fontId="16" fillId="0" borderId="22" xfId="7" applyNumberFormat="1" applyFont="1" applyFill="1" applyBorder="1" applyAlignment="1" applyProtection="1">
      <alignment wrapText="1"/>
    </xf>
    <xf numFmtId="164" fontId="18" fillId="0" borderId="1" xfId="7" applyNumberFormat="1" applyFont="1" applyFill="1" applyBorder="1" applyAlignment="1" applyProtection="1">
      <alignment horizontal="right" wrapText="1"/>
    </xf>
    <xf numFmtId="164" fontId="18" fillId="10" borderId="1" xfId="7" applyNumberFormat="1" applyFont="1" applyFill="1" applyBorder="1" applyAlignment="1" applyProtection="1">
      <alignment horizontal="right" wrapText="1"/>
    </xf>
    <xf numFmtId="164" fontId="16" fillId="0" borderId="1" xfId="7" applyNumberFormat="1" applyFont="1" applyFill="1" applyBorder="1" applyAlignment="1" applyProtection="1">
      <alignment horizontal="right" wrapText="1"/>
    </xf>
    <xf numFmtId="164" fontId="16" fillId="9" borderId="1" xfId="7" applyNumberFormat="1" applyFont="1" applyFill="1" applyBorder="1" applyAlignment="1" applyProtection="1">
      <alignment wrapText="1"/>
      <protection locked="0"/>
    </xf>
    <xf numFmtId="168" fontId="16" fillId="9" borderId="23" xfId="0" applyNumberFormat="1" applyFont="1" applyFill="1" applyBorder="1" applyAlignment="1" applyProtection="1">
      <alignment wrapText="1"/>
      <protection locked="0"/>
    </xf>
    <xf numFmtId="4" fontId="16" fillId="10" borderId="21" xfId="0" applyNumberFormat="1" applyFont="1" applyFill="1" applyBorder="1" applyAlignment="1" applyProtection="1">
      <alignment vertical="center"/>
      <protection locked="0"/>
    </xf>
    <xf numFmtId="14" fontId="16" fillId="9" borderId="22" xfId="0" applyNumberFormat="1" applyFont="1" applyFill="1" applyBorder="1" applyAlignment="1" applyProtection="1">
      <alignment vertical="center"/>
      <protection locked="0"/>
    </xf>
    <xf numFmtId="14" fontId="16" fillId="9" borderId="1" xfId="0" applyNumberFormat="1" applyFont="1" applyFill="1" applyBorder="1" applyAlignment="1" applyProtection="1">
      <alignment vertical="center"/>
      <protection locked="0"/>
    </xf>
    <xf numFmtId="4" fontId="8" fillId="9" borderId="1" xfId="0" applyNumberFormat="1" applyFont="1" applyFill="1" applyBorder="1" applyAlignment="1" applyProtection="1">
      <alignment horizontal="center" vertical="center"/>
      <protection locked="0"/>
    </xf>
    <xf numFmtId="10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vertical="center" wrapText="1"/>
      <protection locked="0"/>
    </xf>
    <xf numFmtId="0" fontId="16" fillId="9" borderId="23" xfId="0" applyFont="1" applyFill="1" applyBorder="1" applyAlignment="1" applyProtection="1">
      <protection locked="0"/>
    </xf>
    <xf numFmtId="0" fontId="16" fillId="9" borderId="1" xfId="0" applyFont="1" applyFill="1" applyBorder="1" applyAlignment="1" applyProtection="1">
      <protection locked="0"/>
    </xf>
    <xf numFmtId="0" fontId="16" fillId="6" borderId="26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7" borderId="27" xfId="0" applyFont="1" applyFill="1" applyBorder="1" applyAlignment="1" applyProtection="1">
      <alignment horizontal="center" vertical="center"/>
    </xf>
    <xf numFmtId="0" fontId="16" fillId="4" borderId="27" xfId="0" applyFont="1" applyFill="1" applyBorder="1" applyAlignment="1" applyProtection="1">
      <alignment horizontal="center" vertical="center"/>
    </xf>
    <xf numFmtId="0" fontId="16" fillId="6" borderId="27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168" fontId="16" fillId="0" borderId="26" xfId="7" applyNumberFormat="1" applyFont="1" applyFill="1" applyBorder="1" applyAlignment="1" applyProtection="1">
      <alignment wrapText="1"/>
    </xf>
    <xf numFmtId="164" fontId="18" fillId="0" borderId="27" xfId="7" applyNumberFormat="1" applyFont="1" applyFill="1" applyBorder="1" applyAlignment="1" applyProtection="1">
      <alignment horizontal="right" wrapText="1"/>
    </xf>
    <xf numFmtId="164" fontId="18" fillId="10" borderId="27" xfId="7" applyNumberFormat="1" applyFont="1" applyFill="1" applyBorder="1" applyAlignment="1" applyProtection="1">
      <alignment horizontal="right" wrapText="1"/>
    </xf>
    <xf numFmtId="164" fontId="16" fillId="0" borderId="27" xfId="7" applyNumberFormat="1" applyFont="1" applyFill="1" applyBorder="1" applyAlignment="1" applyProtection="1">
      <alignment horizontal="right" wrapText="1"/>
    </xf>
    <xf numFmtId="164" fontId="16" fillId="9" borderId="27" xfId="7" applyNumberFormat="1" applyFont="1" applyFill="1" applyBorder="1" applyAlignment="1" applyProtection="1">
      <alignment wrapText="1"/>
      <protection locked="0"/>
    </xf>
    <xf numFmtId="168" fontId="16" fillId="9" borderId="28" xfId="0" applyNumberFormat="1" applyFont="1" applyFill="1" applyBorder="1" applyAlignment="1" applyProtection="1">
      <alignment wrapText="1"/>
      <protection locked="0"/>
    </xf>
    <xf numFmtId="4" fontId="16" fillId="10" borderId="29" xfId="0" applyNumberFormat="1" applyFont="1" applyFill="1" applyBorder="1" applyAlignment="1" applyProtection="1">
      <alignment vertical="center"/>
      <protection locked="0"/>
    </xf>
    <xf numFmtId="14" fontId="16" fillId="9" borderId="26" xfId="0" applyNumberFormat="1" applyFont="1" applyFill="1" applyBorder="1" applyAlignment="1" applyProtection="1">
      <alignment vertical="center"/>
      <protection locked="0"/>
    </xf>
    <xf numFmtId="14" fontId="16" fillId="9" borderId="27" xfId="0" applyNumberFormat="1" applyFont="1" applyFill="1" applyBorder="1" applyAlignment="1" applyProtection="1">
      <alignment vertical="center"/>
      <protection locked="0"/>
    </xf>
    <xf numFmtId="4" fontId="8" fillId="9" borderId="27" xfId="0" applyNumberFormat="1" applyFont="1" applyFill="1" applyBorder="1" applyAlignment="1" applyProtection="1">
      <alignment horizontal="center" vertical="center"/>
      <protection locked="0"/>
    </xf>
    <xf numFmtId="10" fontId="8" fillId="9" borderId="27" xfId="0" applyNumberFormat="1" applyFont="1" applyFill="1" applyBorder="1" applyAlignment="1" applyProtection="1">
      <alignment horizontal="center" vertical="center"/>
      <protection locked="0"/>
    </xf>
    <xf numFmtId="0" fontId="8" fillId="9" borderId="27" xfId="0" applyFont="1" applyFill="1" applyBorder="1" applyAlignment="1" applyProtection="1">
      <alignment horizontal="center" vertical="center"/>
      <protection locked="0"/>
    </xf>
    <xf numFmtId="0" fontId="16" fillId="9" borderId="27" xfId="0" applyFont="1" applyFill="1" applyBorder="1" applyAlignment="1" applyProtection="1">
      <alignment vertical="center" wrapText="1"/>
      <protection locked="0"/>
    </xf>
    <xf numFmtId="0" fontId="16" fillId="9" borderId="28" xfId="0" applyFont="1" applyFill="1" applyBorder="1" applyAlignment="1" applyProtection="1">
      <protection locked="0"/>
    </xf>
    <xf numFmtId="0" fontId="16" fillId="0" borderId="0" xfId="0" applyFont="1" applyFill="1" applyAlignment="1" applyProtection="1">
      <alignment horizontal="left" wrapText="1"/>
    </xf>
    <xf numFmtId="0" fontId="18" fillId="0" borderId="0" xfId="0" applyFont="1" applyFill="1" applyBorder="1" applyAlignment="1" applyProtection="1">
      <alignment wrapText="1"/>
    </xf>
    <xf numFmtId="2" fontId="18" fillId="0" borderId="0" xfId="0" applyNumberFormat="1" applyFont="1" applyFill="1" applyBorder="1" applyAlignment="1" applyProtection="1">
      <alignment wrapText="1"/>
    </xf>
    <xf numFmtId="164" fontId="18" fillId="0" borderId="0" xfId="0" applyNumberFormat="1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wrapText="1"/>
    </xf>
    <xf numFmtId="0" fontId="18" fillId="0" borderId="3" xfId="0" applyFont="1" applyBorder="1" applyProtection="1"/>
    <xf numFmtId="0" fontId="18" fillId="0" borderId="23" xfId="0" applyFont="1" applyBorder="1" applyProtection="1"/>
    <xf numFmtId="0" fontId="18" fillId="0" borderId="33" xfId="0" applyFont="1" applyFill="1" applyBorder="1" applyAlignment="1" applyProtection="1">
      <alignment wrapText="1"/>
    </xf>
    <xf numFmtId="0" fontId="18" fillId="0" borderId="34" xfId="0" applyFont="1" applyFill="1" applyBorder="1" applyAlignment="1" applyProtection="1">
      <alignment wrapText="1"/>
    </xf>
    <xf numFmtId="0" fontId="18" fillId="10" borderId="35" xfId="0" applyFont="1" applyFill="1" applyBorder="1" applyAlignment="1" applyProtection="1">
      <alignment horizontal="left" wrapText="1"/>
    </xf>
    <xf numFmtId="0" fontId="18" fillId="0" borderId="35" xfId="0" applyFont="1" applyFill="1" applyBorder="1" applyAlignment="1" applyProtection="1">
      <alignment wrapText="1"/>
    </xf>
    <xf numFmtId="164" fontId="18" fillId="0" borderId="35" xfId="0" applyNumberFormat="1" applyFont="1" applyFill="1" applyBorder="1" applyAlignment="1" applyProtection="1">
      <alignment wrapText="1"/>
    </xf>
    <xf numFmtId="0" fontId="18" fillId="0" borderId="36" xfId="0" applyFont="1" applyFill="1" applyBorder="1" applyAlignment="1" applyProtection="1">
      <alignment wrapText="1"/>
    </xf>
    <xf numFmtId="0" fontId="18" fillId="10" borderId="37" xfId="0" applyFont="1" applyFill="1" applyBorder="1" applyAlignment="1" applyProtection="1">
      <alignment wrapText="1"/>
    </xf>
    <xf numFmtId="0" fontId="18" fillId="0" borderId="38" xfId="0" applyFont="1" applyFill="1" applyBorder="1" applyAlignment="1" applyProtection="1">
      <alignment wrapText="1"/>
    </xf>
    <xf numFmtId="164" fontId="18" fillId="0" borderId="39" xfId="0" applyNumberFormat="1" applyFont="1" applyFill="1" applyBorder="1" applyAlignment="1" applyProtection="1">
      <alignment wrapText="1"/>
    </xf>
    <xf numFmtId="0" fontId="18" fillId="0" borderId="39" xfId="0" applyFont="1" applyFill="1" applyBorder="1" applyAlignment="1" applyProtection="1">
      <alignment wrapText="1"/>
    </xf>
    <xf numFmtId="0" fontId="18" fillId="0" borderId="39" xfId="0" applyFont="1" applyFill="1" applyBorder="1" applyAlignment="1" applyProtection="1">
      <alignment horizontal="left" wrapText="1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39" xfId="0" applyFont="1" applyFill="1" applyBorder="1" applyAlignment="1" applyProtection="1"/>
    <xf numFmtId="0" fontId="18" fillId="0" borderId="40" xfId="0" applyFont="1" applyFill="1" applyBorder="1" applyAlignment="1" applyProtection="1"/>
    <xf numFmtId="0" fontId="16" fillId="0" borderId="0" xfId="0" applyFont="1" applyFill="1" applyBorder="1" applyAlignment="1" applyProtection="1"/>
    <xf numFmtId="169" fontId="16" fillId="0" borderId="0" xfId="0" applyNumberFormat="1" applyFont="1" applyFill="1" applyBorder="1" applyAlignment="1" applyProtection="1"/>
    <xf numFmtId="17" fontId="16" fillId="0" borderId="0" xfId="0" applyNumberFormat="1" applyFont="1" applyFill="1" applyProtection="1"/>
    <xf numFmtId="0" fontId="19" fillId="0" borderId="0" xfId="0" applyFont="1" applyFill="1" applyBorder="1" applyProtection="1"/>
    <xf numFmtId="2" fontId="16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17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164" fontId="16" fillId="0" borderId="0" xfId="7" applyNumberFormat="1" applyFont="1" applyFill="1" applyBorder="1" applyAlignment="1" applyProtection="1">
      <alignment vertical="center" wrapText="1"/>
    </xf>
    <xf numFmtId="164" fontId="16" fillId="0" borderId="0" xfId="0" applyNumberFormat="1" applyFont="1" applyFill="1" applyBorder="1" applyAlignment="1" applyProtection="1">
      <alignment vertical="center" wrapText="1"/>
    </xf>
    <xf numFmtId="2" fontId="16" fillId="0" borderId="0" xfId="0" applyNumberFormat="1" applyFont="1" applyFill="1" applyBorder="1" applyAlignment="1" applyProtection="1">
      <alignment vertical="center" wrapText="1"/>
    </xf>
    <xf numFmtId="168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Font="1" applyFill="1" applyAlignment="1" applyProtection="1">
      <alignment horizontal="left" vertical="center"/>
    </xf>
    <xf numFmtId="0" fontId="8" fillId="9" borderId="24" xfId="0" applyFont="1" applyFill="1" applyBorder="1" applyAlignment="1" applyProtection="1">
      <alignment vertical="center"/>
    </xf>
    <xf numFmtId="0" fontId="8" fillId="9" borderId="23" xfId="0" applyFont="1" applyFill="1" applyBorder="1" applyAlignment="1" applyProtection="1">
      <alignment vertical="center"/>
    </xf>
    <xf numFmtId="0" fontId="16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16" fillId="0" borderId="4" xfId="0" applyFont="1" applyBorder="1" applyProtection="1"/>
    <xf numFmtId="0" fontId="16" fillId="0" borderId="24" xfId="0" applyFont="1" applyBorder="1" applyProtection="1"/>
    <xf numFmtId="14" fontId="16" fillId="9" borderId="41" xfId="0" applyNumberFormat="1" applyFont="1" applyFill="1" applyBorder="1" applyAlignment="1" applyProtection="1">
      <alignment vertical="center"/>
      <protection locked="0"/>
    </xf>
    <xf numFmtId="14" fontId="16" fillId="9" borderId="3" xfId="0" applyNumberFormat="1" applyFont="1" applyFill="1" applyBorder="1" applyAlignment="1" applyProtection="1">
      <alignment vertical="center"/>
      <protection locked="0"/>
    </xf>
    <xf numFmtId="10" fontId="8" fillId="9" borderId="2" xfId="0" applyNumberFormat="1" applyFont="1" applyFill="1" applyBorder="1" applyAlignment="1" applyProtection="1">
      <alignment horizontal="center" vertical="center"/>
      <protection locked="0"/>
    </xf>
    <xf numFmtId="4" fontId="8" fillId="9" borderId="2" xfId="0" applyNumberFormat="1" applyFont="1" applyFill="1" applyBorder="1" applyAlignment="1" applyProtection="1">
      <alignment horizontal="center" vertical="center"/>
      <protection locked="0"/>
    </xf>
    <xf numFmtId="14" fontId="16" fillId="9" borderId="42" xfId="0" applyNumberFormat="1" applyFont="1" applyFill="1" applyBorder="1" applyAlignment="1" applyProtection="1">
      <alignment vertical="center"/>
      <protection locked="0"/>
    </xf>
    <xf numFmtId="0" fontId="18" fillId="10" borderId="44" xfId="0" applyFont="1" applyFill="1" applyBorder="1" applyAlignment="1" applyProtection="1">
      <alignment wrapText="1"/>
    </xf>
    <xf numFmtId="0" fontId="18" fillId="0" borderId="35" xfId="0" applyFont="1" applyFill="1" applyBorder="1" applyAlignment="1" applyProtection="1">
      <alignment horizontal="left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35" xfId="0" applyFont="1" applyFill="1" applyBorder="1" applyAlignment="1" applyProtection="1"/>
    <xf numFmtId="0" fontId="18" fillId="0" borderId="36" xfId="0" applyFont="1" applyFill="1" applyBorder="1" applyAlignment="1" applyProtection="1"/>
    <xf numFmtId="0" fontId="16" fillId="0" borderId="0" xfId="0" applyFont="1" applyBorder="1" applyProtection="1"/>
    <xf numFmtId="169" fontId="16" fillId="0" borderId="0" xfId="0" applyNumberFormat="1" applyFont="1" applyAlignment="1" applyProtection="1"/>
    <xf numFmtId="17" fontId="16" fillId="0" borderId="0" xfId="0" applyNumberFormat="1" applyFont="1" applyProtection="1"/>
    <xf numFmtId="0" fontId="18" fillId="0" borderId="0" xfId="0" applyFont="1" applyFill="1" applyAlignment="1" applyProtection="1">
      <alignment wrapText="1"/>
    </xf>
    <xf numFmtId="0" fontId="16" fillId="0" borderId="0" xfId="0" applyFont="1" applyAlignment="1" applyProtection="1">
      <alignment horizontal="left"/>
    </xf>
    <xf numFmtId="0" fontId="16" fillId="0" borderId="0" xfId="0" applyFont="1" applyBorder="1" applyAlignment="1" applyProtection="1"/>
    <xf numFmtId="0" fontId="16" fillId="0" borderId="0" xfId="0" applyFont="1" applyAlignment="1" applyProtection="1">
      <alignment vertical="center" wrapText="1"/>
    </xf>
    <xf numFmtId="164" fontId="16" fillId="0" borderId="0" xfId="0" applyNumberFormat="1" applyFont="1" applyBorder="1" applyProtection="1"/>
    <xf numFmtId="1" fontId="16" fillId="0" borderId="0" xfId="0" applyNumberFormat="1" applyFont="1" applyBorder="1" applyProtection="1"/>
    <xf numFmtId="0" fontId="20" fillId="0" borderId="0" xfId="0" applyFont="1" applyBorder="1" applyProtection="1"/>
    <xf numFmtId="0" fontId="20" fillId="0" borderId="0" xfId="0" applyFont="1" applyProtection="1"/>
    <xf numFmtId="0" fontId="16" fillId="8" borderId="18" xfId="0" applyFont="1" applyFill="1" applyBorder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horizontal="center" vertical="center"/>
    </xf>
    <xf numFmtId="4" fontId="18" fillId="10" borderId="46" xfId="0" applyNumberFormat="1" applyFont="1" applyFill="1" applyBorder="1" applyProtection="1"/>
    <xf numFmtId="14" fontId="16" fillId="9" borderId="41" xfId="0" applyNumberFormat="1" applyFont="1" applyFill="1" applyBorder="1" applyProtection="1">
      <protection locked="0"/>
    </xf>
    <xf numFmtId="14" fontId="16" fillId="9" borderId="19" xfId="0" applyNumberFormat="1" applyFont="1" applyFill="1" applyBorder="1" applyProtection="1">
      <protection locked="0"/>
    </xf>
    <xf numFmtId="0" fontId="8" fillId="9" borderId="19" xfId="0" applyFont="1" applyFill="1" applyBorder="1" applyAlignment="1" applyProtection="1">
      <alignment horizontal="center"/>
      <protection locked="0"/>
    </xf>
    <xf numFmtId="0" fontId="20" fillId="0" borderId="0" xfId="0" applyNumberFormat="1" applyFont="1" applyProtection="1"/>
    <xf numFmtId="4" fontId="18" fillId="10" borderId="24" xfId="0" applyNumberFormat="1" applyFont="1" applyFill="1" applyBorder="1" applyProtection="1"/>
    <xf numFmtId="14" fontId="16" fillId="9" borderId="3" xfId="0" applyNumberFormat="1" applyFont="1" applyFill="1" applyBorder="1" applyProtection="1">
      <protection locked="0"/>
    </xf>
    <xf numFmtId="14" fontId="16" fillId="9" borderId="1" xfId="0" applyNumberFormat="1" applyFont="1" applyFill="1" applyBorder="1" applyProtection="1"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2" fontId="18" fillId="0" borderId="0" xfId="0" applyNumberFormat="1" applyFont="1" applyFill="1" applyBorder="1" applyAlignment="1" applyProtection="1"/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8" fillId="10" borderId="32" xfId="0" applyFont="1" applyFill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164" fontId="16" fillId="0" borderId="27" xfId="0" applyNumberFormat="1" applyFont="1" applyFill="1" applyBorder="1" applyAlignment="1" applyProtection="1">
      <alignment horizontal="center" vertical="center" wrapText="1"/>
    </xf>
    <xf numFmtId="0" fontId="16" fillId="8" borderId="1" xfId="0" applyFont="1" applyFill="1" applyBorder="1" applyProtection="1"/>
    <xf numFmtId="0" fontId="16" fillId="7" borderId="1" xfId="0" applyFont="1" applyFill="1" applyBorder="1" applyProtection="1"/>
    <xf numFmtId="0" fontId="16" fillId="4" borderId="1" xfId="0" applyFont="1" applyFill="1" applyBorder="1" applyProtection="1"/>
    <xf numFmtId="0" fontId="16" fillId="6" borderId="1" xfId="0" applyFont="1" applyFill="1" applyBorder="1" applyProtection="1"/>
    <xf numFmtId="0" fontId="16" fillId="5" borderId="1" xfId="0" applyFont="1" applyFill="1" applyBorder="1" applyProtection="1"/>
    <xf numFmtId="0" fontId="16" fillId="0" borderId="0" xfId="0" applyFont="1" applyBorder="1" applyAlignment="1" applyProtection="1">
      <alignment horizontal="right"/>
    </xf>
    <xf numFmtId="9" fontId="16" fillId="0" borderId="1" xfId="0" applyNumberFormat="1" applyFont="1" applyBorder="1" applyProtection="1"/>
    <xf numFmtId="0" fontId="16" fillId="0" borderId="0" xfId="0" applyNumberFormat="1" applyFont="1" applyBorder="1" applyProtection="1"/>
    <xf numFmtId="0" fontId="16" fillId="0" borderId="0" xfId="0" applyNumberFormat="1" applyFont="1" applyFill="1" applyBorder="1" applyAlignment="1" applyProtection="1"/>
    <xf numFmtId="14" fontId="18" fillId="0" borderId="0" xfId="0" applyNumberFormat="1" applyFont="1" applyFill="1" applyBorder="1" applyProtection="1"/>
    <xf numFmtId="164" fontId="16" fillId="0" borderId="0" xfId="0" applyNumberFormat="1" applyFont="1" applyFill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1" fontId="16" fillId="0" borderId="1" xfId="0" applyNumberFormat="1" applyFont="1" applyBorder="1" applyProtection="1"/>
    <xf numFmtId="0" fontId="16" fillId="0" borderId="0" xfId="0" applyFont="1" applyAlignment="1" applyProtection="1">
      <alignment horizontal="right"/>
    </xf>
    <xf numFmtId="0" fontId="16" fillId="11" borderId="52" xfId="0" applyFont="1" applyFill="1" applyBorder="1" applyAlignment="1" applyProtection="1">
      <alignment vertical="center" wrapText="1"/>
    </xf>
    <xf numFmtId="9" fontId="18" fillId="10" borderId="37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</xf>
    <xf numFmtId="14" fontId="18" fillId="9" borderId="25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/>
    <xf numFmtId="0" fontId="18" fillId="0" borderId="0" xfId="0" applyFont="1" applyBorder="1" applyAlignment="1" applyProtection="1">
      <alignment horizontal="center"/>
    </xf>
    <xf numFmtId="14" fontId="18" fillId="9" borderId="29" xfId="0" applyNumberFormat="1" applyFont="1" applyFill="1" applyBorder="1" applyProtection="1">
      <protection locked="0"/>
    </xf>
    <xf numFmtId="0" fontId="18" fillId="0" borderId="0" xfId="0" applyFont="1" applyAlignment="1" applyProtection="1">
      <alignment horizontal="right"/>
    </xf>
    <xf numFmtId="164" fontId="18" fillId="0" borderId="0" xfId="0" applyNumberFormat="1" applyFont="1" applyProtection="1"/>
    <xf numFmtId="164" fontId="17" fillId="0" borderId="0" xfId="0" applyNumberFormat="1" applyFont="1" applyAlignment="1" applyProtection="1">
      <alignment horizontal="center"/>
    </xf>
    <xf numFmtId="2" fontId="16" fillId="0" borderId="0" xfId="0" applyNumberFormat="1" applyFont="1" applyAlignment="1" applyProtection="1">
      <alignment horizontal="right"/>
    </xf>
    <xf numFmtId="0" fontId="22" fillId="0" borderId="0" xfId="0" applyFont="1" applyFill="1" applyAlignment="1" applyProtection="1"/>
    <xf numFmtId="0" fontId="16" fillId="0" borderId="1" xfId="0" applyFont="1" applyBorder="1" applyAlignment="1" applyProtection="1">
      <alignment horizontal="center"/>
    </xf>
    <xf numFmtId="0" fontId="23" fillId="0" borderId="0" xfId="0" applyFont="1" applyFill="1" applyAlignment="1" applyProtection="1"/>
    <xf numFmtId="0" fontId="16" fillId="0" borderId="0" xfId="0" applyFont="1"/>
    <xf numFmtId="49" fontId="16" fillId="0" borderId="0" xfId="0" applyNumberFormat="1" applyFont="1"/>
    <xf numFmtId="49" fontId="16" fillId="0" borderId="0" xfId="0" applyNumberFormat="1" applyFont="1" applyAlignment="1">
      <alignment horizontal="right"/>
    </xf>
    <xf numFmtId="168" fontId="16" fillId="0" borderId="0" xfId="0" applyNumberFormat="1" applyFont="1"/>
    <xf numFmtId="170" fontId="16" fillId="0" borderId="0" xfId="0" applyNumberFormat="1" applyFont="1" applyAlignment="1">
      <alignment horizontal="right"/>
    </xf>
    <xf numFmtId="17" fontId="1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4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0" fontId="16" fillId="0" borderId="57" xfId="0" applyFont="1" applyBorder="1" applyAlignment="1">
      <alignment horizontal="right" vertical="center" wrapText="1"/>
    </xf>
    <xf numFmtId="0" fontId="16" fillId="0" borderId="57" xfId="0" applyFont="1" applyBorder="1" applyAlignment="1">
      <alignment vertical="center" wrapText="1"/>
    </xf>
    <xf numFmtId="0" fontId="16" fillId="0" borderId="16" xfId="0" applyFont="1" applyBorder="1" applyAlignment="1">
      <alignment vertical="center"/>
    </xf>
    <xf numFmtId="0" fontId="25" fillId="0" borderId="0" xfId="0" applyFont="1" applyBorder="1"/>
    <xf numFmtId="164" fontId="16" fillId="0" borderId="0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16" fillId="0" borderId="0" xfId="0" applyFont="1" applyFill="1" applyBorder="1"/>
    <xf numFmtId="164" fontId="16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25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168" fontId="16" fillId="0" borderId="0" xfId="0" applyNumberFormat="1" applyFont="1" applyFill="1" applyBorder="1"/>
    <xf numFmtId="0" fontId="16" fillId="0" borderId="16" xfId="0" applyFont="1" applyBorder="1" applyAlignment="1">
      <alignment vertical="center" wrapText="1"/>
    </xf>
    <xf numFmtId="0" fontId="16" fillId="0" borderId="60" xfId="0" applyFont="1" applyBorder="1"/>
    <xf numFmtId="0" fontId="16" fillId="0" borderId="60" xfId="0" applyFont="1" applyFill="1" applyBorder="1"/>
    <xf numFmtId="164" fontId="16" fillId="0" borderId="60" xfId="0" applyNumberFormat="1" applyFont="1" applyFill="1" applyBorder="1"/>
    <xf numFmtId="0" fontId="16" fillId="0" borderId="61" xfId="0" applyFont="1" applyBorder="1" applyAlignment="1">
      <alignment horizontal="right" vertical="center" wrapText="1"/>
    </xf>
    <xf numFmtId="0" fontId="16" fillId="0" borderId="61" xfId="0" applyFont="1" applyBorder="1" applyAlignment="1">
      <alignment vertical="center" wrapText="1"/>
    </xf>
    <xf numFmtId="0" fontId="16" fillId="0" borderId="62" xfId="0" applyFont="1" applyBorder="1" applyAlignment="1">
      <alignment vertical="center"/>
    </xf>
    <xf numFmtId="168" fontId="8" fillId="0" borderId="60" xfId="0" applyNumberFormat="1" applyFont="1" applyFill="1" applyBorder="1"/>
    <xf numFmtId="164" fontId="24" fillId="0" borderId="61" xfId="0" applyNumberFormat="1" applyFont="1" applyBorder="1" applyAlignment="1">
      <alignment horizontal="right" vertical="center" wrapText="1"/>
    </xf>
    <xf numFmtId="49" fontId="8" fillId="0" borderId="63" xfId="0" applyNumberFormat="1" applyFont="1" applyBorder="1" applyAlignment="1">
      <alignment horizontal="center"/>
    </xf>
    <xf numFmtId="164" fontId="16" fillId="0" borderId="0" xfId="0" applyNumberFormat="1" applyFont="1" applyFill="1" applyBorder="1"/>
    <xf numFmtId="168" fontId="8" fillId="0" borderId="0" xfId="0" applyNumberFormat="1" applyFont="1" applyFill="1" applyBorder="1"/>
    <xf numFmtId="164" fontId="24" fillId="0" borderId="57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center"/>
    </xf>
    <xf numFmtId="164" fontId="16" fillId="0" borderId="57" xfId="0" applyNumberFormat="1" applyFont="1" applyBorder="1" applyAlignment="1">
      <alignment horizontal="right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59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49" fontId="8" fillId="13" borderId="3" xfId="0" applyNumberFormat="1" applyFont="1" applyFill="1" applyBorder="1" applyAlignment="1">
      <alignment horizontal="center" vertical="center" wrapText="1"/>
    </xf>
    <xf numFmtId="14" fontId="16" fillId="0" borderId="0" xfId="0" applyNumberFormat="1" applyFont="1" applyFill="1" applyBorder="1"/>
    <xf numFmtId="0" fontId="27" fillId="12" borderId="56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wrapText="1"/>
    </xf>
    <xf numFmtId="49" fontId="16" fillId="0" borderId="0" xfId="0" applyNumberFormat="1" applyFont="1" applyFill="1" applyBorder="1"/>
    <xf numFmtId="0" fontId="27" fillId="0" borderId="2" xfId="0" applyFont="1" applyBorder="1" applyAlignment="1">
      <alignment vertical="center" wrapText="1"/>
    </xf>
    <xf numFmtId="0" fontId="27" fillId="0" borderId="56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49" fontId="25" fillId="0" borderId="0" xfId="0" applyNumberFormat="1" applyFont="1" applyAlignment="1">
      <alignment horizontal="left"/>
    </xf>
    <xf numFmtId="0" fontId="0" fillId="0" borderId="0" xfId="0" applyProtection="1"/>
    <xf numFmtId="49" fontId="32" fillId="13" borderId="1" xfId="12" applyNumberFormat="1" applyFont="1" applyFill="1" applyBorder="1" applyProtection="1"/>
    <xf numFmtId="0" fontId="33" fillId="13" borderId="4" xfId="12" applyFont="1" applyFill="1" applyBorder="1" applyAlignment="1" applyProtection="1">
      <alignment wrapText="1"/>
    </xf>
    <xf numFmtId="4" fontId="32" fillId="13" borderId="15" xfId="12" applyNumberFormat="1" applyFont="1" applyFill="1" applyBorder="1" applyProtection="1"/>
    <xf numFmtId="49" fontId="32" fillId="13" borderId="6" xfId="12" applyNumberFormat="1" applyFont="1" applyFill="1" applyBorder="1" applyProtection="1"/>
    <xf numFmtId="0" fontId="33" fillId="13" borderId="15" xfId="12" applyFont="1" applyFill="1" applyBorder="1" applyAlignment="1" applyProtection="1">
      <alignment wrapText="1"/>
    </xf>
    <xf numFmtId="164" fontId="32" fillId="13" borderId="15" xfId="12" applyNumberFormat="1" applyFont="1" applyFill="1" applyBorder="1" applyProtection="1"/>
    <xf numFmtId="0" fontId="7" fillId="0" borderId="0" xfId="3" applyProtection="1"/>
    <xf numFmtId="49" fontId="34" fillId="0" borderId="0" xfId="12" applyNumberFormat="1" applyFont="1" applyProtection="1"/>
    <xf numFmtId="0" fontId="35" fillId="0" borderId="0" xfId="12" applyFont="1" applyAlignment="1" applyProtection="1">
      <alignment wrapText="1"/>
    </xf>
    <xf numFmtId="164" fontId="39" fillId="0" borderId="0" xfId="12" applyNumberFormat="1" applyFont="1" applyProtection="1"/>
    <xf numFmtId="49" fontId="34" fillId="4" borderId="6" xfId="12" applyNumberFormat="1" applyFont="1" applyFill="1" applyBorder="1" applyProtection="1"/>
    <xf numFmtId="0" fontId="35" fillId="4" borderId="15" xfId="12" applyFont="1" applyFill="1" applyBorder="1" applyAlignment="1" applyProtection="1">
      <alignment wrapText="1"/>
    </xf>
    <xf numFmtId="164" fontId="34" fillId="4" borderId="15" xfId="12" applyNumberFormat="1" applyFont="1" applyFill="1" applyBorder="1" applyProtection="1"/>
    <xf numFmtId="49" fontId="32" fillId="4" borderId="6" xfId="12" applyNumberFormat="1" applyFont="1" applyFill="1" applyBorder="1" applyProtection="1"/>
    <xf numFmtId="0" fontId="33" fillId="4" borderId="15" xfId="12" applyFont="1" applyFill="1" applyBorder="1" applyAlignment="1" applyProtection="1">
      <alignment wrapText="1"/>
    </xf>
    <xf numFmtId="164" fontId="32" fillId="4" borderId="15" xfId="12" applyNumberFormat="1" applyFont="1" applyFill="1" applyBorder="1" applyProtection="1"/>
    <xf numFmtId="49" fontId="34" fillId="4" borderId="1" xfId="12" applyNumberFormat="1" applyFont="1" applyFill="1" applyBorder="1" applyProtection="1"/>
    <xf numFmtId="0" fontId="35" fillId="4" borderId="1" xfId="12" applyFont="1" applyFill="1" applyBorder="1" applyAlignment="1" applyProtection="1">
      <alignment wrapText="1"/>
    </xf>
    <xf numFmtId="164" fontId="34" fillId="4" borderId="1" xfId="12" applyNumberFormat="1" applyFont="1" applyFill="1" applyBorder="1" applyProtection="1"/>
    <xf numFmtId="49" fontId="32" fillId="4" borderId="1" xfId="12" applyNumberFormat="1" applyFont="1" applyFill="1" applyBorder="1" applyProtection="1"/>
    <xf numFmtId="0" fontId="33" fillId="4" borderId="1" xfId="12" applyFont="1" applyFill="1" applyBorder="1" applyAlignment="1" applyProtection="1">
      <alignment wrapText="1"/>
    </xf>
    <xf numFmtId="164" fontId="32" fillId="4" borderId="1" xfId="12" applyNumberFormat="1" applyFont="1" applyFill="1" applyBorder="1" applyProtection="1"/>
    <xf numFmtId="0" fontId="35" fillId="4" borderId="20" xfId="12" applyFont="1" applyFill="1" applyBorder="1" applyAlignment="1" applyProtection="1">
      <alignment wrapText="1"/>
    </xf>
    <xf numFmtId="0" fontId="35" fillId="4" borderId="73" xfId="12" applyFont="1" applyFill="1" applyBorder="1" applyAlignment="1" applyProtection="1">
      <alignment wrapText="1"/>
    </xf>
    <xf numFmtId="164" fontId="34" fillId="4" borderId="18" xfId="12" applyNumberFormat="1" applyFont="1" applyFill="1" applyBorder="1" applyProtection="1"/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31" fillId="0" borderId="0" xfId="0" applyFont="1" applyProtection="1"/>
    <xf numFmtId="0" fontId="0" fillId="3" borderId="1" xfId="0" applyFill="1" applyBorder="1" applyProtection="1">
      <protection locked="0"/>
    </xf>
    <xf numFmtId="16" fontId="2" fillId="2" borderId="0" xfId="0" applyNumberFormat="1" applyFont="1" applyFill="1" applyProtection="1"/>
    <xf numFmtId="0" fontId="6" fillId="4" borderId="1" xfId="0" applyFont="1" applyFill="1" applyBorder="1" applyAlignment="1" applyProtection="1">
      <alignment horizontal="center" vertical="center" wrapText="1"/>
    </xf>
    <xf numFmtId="10" fontId="10" fillId="4" borderId="6" xfId="0" applyNumberFormat="1" applyFont="1" applyFill="1" applyBorder="1" applyAlignment="1" applyProtection="1">
      <alignment horizontal="center"/>
    </xf>
    <xf numFmtId="4" fontId="10" fillId="4" borderId="6" xfId="0" applyNumberFormat="1" applyFont="1" applyFill="1" applyBorder="1" applyAlignment="1" applyProtection="1">
      <alignment horizontal="center"/>
    </xf>
    <xf numFmtId="0" fontId="11" fillId="4" borderId="1" xfId="0" applyFont="1" applyFill="1" applyBorder="1" applyProtection="1"/>
    <xf numFmtId="44" fontId="11" fillId="4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 applyProtection="1">
      <alignment horizontal="center" vertical="center"/>
    </xf>
    <xf numFmtId="44" fontId="10" fillId="4" borderId="1" xfId="0" applyNumberFormat="1" applyFont="1" applyFill="1" applyBorder="1" applyAlignment="1" applyProtection="1">
      <alignment horizontal="right"/>
    </xf>
    <xf numFmtId="44" fontId="11" fillId="4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4" borderId="1" xfId="0" applyFill="1" applyBorder="1" applyProtection="1"/>
    <xf numFmtId="0" fontId="6" fillId="4" borderId="1" xfId="0" applyFont="1" applyFill="1" applyBorder="1" applyAlignment="1" applyProtection="1">
      <alignment horizontal="center"/>
    </xf>
    <xf numFmtId="44" fontId="10" fillId="4" borderId="1" xfId="1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5" xfId="0" applyFill="1" applyBorder="1" applyProtection="1"/>
    <xf numFmtId="8" fontId="9" fillId="4" borderId="1" xfId="0" applyNumberFormat="1" applyFont="1" applyFill="1" applyBorder="1" applyAlignment="1" applyProtection="1">
      <alignment horizontal="center"/>
    </xf>
    <xf numFmtId="44" fontId="10" fillId="4" borderId="1" xfId="1" applyNumberFormat="1" applyFont="1" applyFill="1" applyBorder="1" applyAlignment="1" applyProtection="1">
      <alignment horizontal="right"/>
    </xf>
    <xf numFmtId="8" fontId="6" fillId="4" borderId="1" xfId="0" applyNumberFormat="1" applyFont="1" applyFill="1" applyBorder="1" applyAlignment="1" applyProtection="1">
      <alignment horizontal="center" vertical="center"/>
    </xf>
    <xf numFmtId="44" fontId="10" fillId="4" borderId="1" xfId="1" applyFont="1" applyFill="1" applyBorder="1" applyAlignment="1" applyProtection="1">
      <alignment horizontal="right"/>
    </xf>
    <xf numFmtId="0" fontId="0" fillId="0" borderId="9" xfId="0" applyFill="1" applyBorder="1" applyProtection="1"/>
    <xf numFmtId="0" fontId="0" fillId="0" borderId="8" xfId="0" applyFill="1" applyBorder="1" applyProtection="1"/>
    <xf numFmtId="44" fontId="10" fillId="4" borderId="1" xfId="0" applyNumberFormat="1" applyFont="1" applyFill="1" applyBorder="1" applyProtection="1"/>
    <xf numFmtId="164" fontId="11" fillId="4" borderId="1" xfId="0" applyNumberFormat="1" applyFont="1" applyFill="1" applyBorder="1" applyProtection="1"/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14" fontId="10" fillId="3" borderId="6" xfId="0" applyNumberFormat="1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44" fontId="10" fillId="3" borderId="1" xfId="1" applyFont="1" applyFill="1" applyBorder="1" applyProtection="1">
      <protection locked="0"/>
    </xf>
    <xf numFmtId="165" fontId="10" fillId="3" borderId="1" xfId="0" applyNumberFormat="1" applyFont="1" applyFill="1" applyBorder="1" applyAlignment="1" applyProtection="1">
      <alignment horizontal="center"/>
      <protection locked="0"/>
    </xf>
    <xf numFmtId="44" fontId="10" fillId="3" borderId="1" xfId="0" applyNumberFormat="1" applyFont="1" applyFill="1" applyBorder="1" applyProtection="1">
      <protection locked="0"/>
    </xf>
    <xf numFmtId="0" fontId="10" fillId="4" borderId="1" xfId="0" applyFont="1" applyFill="1" applyBorder="1" applyProtection="1"/>
    <xf numFmtId="44" fontId="11" fillId="4" borderId="1" xfId="0" applyNumberFormat="1" applyFont="1" applyFill="1" applyBorder="1" applyProtection="1"/>
    <xf numFmtId="0" fontId="11" fillId="0" borderId="0" xfId="0" applyFont="1" applyFill="1" applyBorder="1" applyProtection="1"/>
    <xf numFmtId="0" fontId="5" fillId="0" borderId="0" xfId="0" applyFont="1" applyProtection="1"/>
    <xf numFmtId="14" fontId="10" fillId="5" borderId="1" xfId="0" applyNumberFormat="1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Protection="1"/>
    <xf numFmtId="0" fontId="10" fillId="4" borderId="8" xfId="0" applyFont="1" applyFill="1" applyBorder="1" applyProtection="1"/>
    <xf numFmtId="0" fontId="10" fillId="4" borderId="11" xfId="0" applyFont="1" applyFill="1" applyBorder="1" applyProtection="1"/>
    <xf numFmtId="0" fontId="10" fillId="4" borderId="12" xfId="0" applyFont="1" applyFill="1" applyBorder="1" applyProtection="1"/>
    <xf numFmtId="0" fontId="10" fillId="4" borderId="13" xfId="0" applyFont="1" applyFill="1" applyBorder="1" applyProtection="1"/>
    <xf numFmtId="0" fontId="10" fillId="4" borderId="15" xfId="0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6" fillId="4" borderId="65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44" fontId="10" fillId="4" borderId="13" xfId="0" applyNumberFormat="1" applyFont="1" applyFill="1" applyBorder="1" applyProtection="1"/>
    <xf numFmtId="44" fontId="10" fillId="4" borderId="69" xfId="0" applyNumberFormat="1" applyFont="1" applyFill="1" applyBorder="1" applyProtection="1"/>
    <xf numFmtId="44" fontId="10" fillId="4" borderId="4" xfId="0" applyNumberFormat="1" applyFont="1" applyFill="1" applyBorder="1" applyProtection="1"/>
    <xf numFmtId="44" fontId="10" fillId="4" borderId="3" xfId="0" applyNumberFormat="1" applyFont="1" applyFill="1" applyBorder="1" applyProtection="1"/>
    <xf numFmtId="44" fontId="10" fillId="4" borderId="66" xfId="0" applyNumberFormat="1" applyFont="1" applyFill="1" applyBorder="1" applyProtection="1"/>
    <xf numFmtId="44" fontId="10" fillId="4" borderId="67" xfId="0" applyNumberFormat="1" applyFont="1" applyFill="1" applyBorder="1" applyAlignment="1" applyProtection="1">
      <alignment vertical="center"/>
    </xf>
    <xf numFmtId="44" fontId="10" fillId="4" borderId="8" xfId="0" applyNumberFormat="1" applyFont="1" applyFill="1" applyBorder="1" applyAlignment="1" applyProtection="1"/>
    <xf numFmtId="44" fontId="10" fillId="4" borderId="11" xfId="0" applyNumberFormat="1" applyFont="1" applyFill="1" applyBorder="1" applyProtection="1"/>
    <xf numFmtId="44" fontId="10" fillId="4" borderId="68" xfId="0" applyNumberFormat="1" applyFont="1" applyFill="1" applyBorder="1" applyAlignment="1" applyProtection="1">
      <alignment vertical="center"/>
    </xf>
    <xf numFmtId="44" fontId="10" fillId="4" borderId="12" xfId="0" applyNumberFormat="1" applyFont="1" applyFill="1" applyBorder="1" applyAlignment="1" applyProtection="1"/>
    <xf numFmtId="0" fontId="10" fillId="4" borderId="69" xfId="0" applyFont="1" applyFill="1" applyBorder="1" applyAlignment="1" applyProtection="1">
      <alignment vertical="center"/>
    </xf>
    <xf numFmtId="44" fontId="10" fillId="4" borderId="15" xfId="0" applyNumberFormat="1" applyFont="1" applyFill="1" applyBorder="1" applyAlignment="1" applyProtection="1"/>
    <xf numFmtId="44" fontId="11" fillId="4" borderId="3" xfId="0" applyNumberFormat="1" applyFont="1" applyFill="1" applyBorder="1" applyProtection="1"/>
    <xf numFmtId="44" fontId="11" fillId="4" borderId="70" xfId="0" applyNumberFormat="1" applyFont="1" applyFill="1" applyBorder="1" applyProtection="1"/>
    <xf numFmtId="44" fontId="11" fillId="4" borderId="4" xfId="0" applyNumberFormat="1" applyFont="1" applyFill="1" applyBorder="1" applyProtection="1"/>
    <xf numFmtId="0" fontId="14" fillId="0" borderId="0" xfId="0" applyFont="1" applyProtection="1"/>
    <xf numFmtId="0" fontId="10" fillId="2" borderId="0" xfId="0" applyFont="1" applyFill="1" applyBorder="1" applyProtection="1"/>
    <xf numFmtId="14" fontId="10" fillId="2" borderId="0" xfId="0" applyNumberFormat="1" applyFont="1" applyFill="1" applyBorder="1" applyProtection="1"/>
    <xf numFmtId="0" fontId="10" fillId="0" borderId="0" xfId="0" applyFont="1" applyProtection="1"/>
    <xf numFmtId="0" fontId="0" fillId="0" borderId="50" xfId="0" applyBorder="1" applyProtection="1"/>
    <xf numFmtId="0" fontId="11" fillId="3" borderId="1" xfId="0" applyFont="1" applyFill="1" applyBorder="1" applyAlignment="1" applyProtection="1">
      <alignment horizontal="center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25" fillId="0" borderId="0" xfId="3" applyFont="1" applyProtection="1"/>
    <xf numFmtId="0" fontId="25" fillId="4" borderId="1" xfId="3" applyFont="1" applyFill="1" applyBorder="1" applyAlignment="1" applyProtection="1"/>
    <xf numFmtId="0" fontId="40" fillId="0" borderId="14" xfId="12" applyFont="1" applyBorder="1" applyProtection="1"/>
    <xf numFmtId="0" fontId="35" fillId="0" borderId="14" xfId="12" applyFont="1" applyBorder="1" applyAlignment="1" applyProtection="1">
      <alignment wrapText="1"/>
    </xf>
    <xf numFmtId="0" fontId="40" fillId="0" borderId="14" xfId="12" applyFont="1" applyBorder="1" applyAlignment="1" applyProtection="1">
      <alignment wrapText="1"/>
    </xf>
    <xf numFmtId="0" fontId="32" fillId="4" borderId="1" xfId="3" applyFont="1" applyFill="1" applyBorder="1" applyProtection="1"/>
    <xf numFmtId="0" fontId="17" fillId="0" borderId="0" xfId="3" applyFont="1" applyProtection="1"/>
    <xf numFmtId="10" fontId="34" fillId="3" borderId="1" xfId="3" applyNumberFormat="1" applyFont="1" applyFill="1" applyBorder="1" applyProtection="1">
      <protection locked="0"/>
    </xf>
    <xf numFmtId="44" fontId="10" fillId="5" borderId="1" xfId="0" applyNumberFormat="1" applyFont="1" applyFill="1" applyBorder="1" applyAlignment="1" applyProtection="1">
      <alignment horizontal="center"/>
      <protection locked="0"/>
    </xf>
    <xf numFmtId="44" fontId="10" fillId="4" borderId="65" xfId="0" applyNumberFormat="1" applyFont="1" applyFill="1" applyBorder="1" applyProtection="1"/>
    <xf numFmtId="44" fontId="10" fillId="3" borderId="6" xfId="0" applyNumberFormat="1" applyFont="1" applyFill="1" applyBorder="1" applyAlignment="1" applyProtection="1">
      <alignment horizontal="right"/>
      <protection locked="0"/>
    </xf>
    <xf numFmtId="44" fontId="10" fillId="3" borderId="6" xfId="2" applyNumberFormat="1" applyFont="1" applyFill="1" applyBorder="1" applyAlignment="1" applyProtection="1">
      <alignment horizontal="right"/>
      <protection locked="0"/>
    </xf>
    <xf numFmtId="44" fontId="10" fillId="3" borderId="1" xfId="0" applyNumberFormat="1" applyFont="1" applyFill="1" applyBorder="1" applyAlignment="1" applyProtection="1">
      <alignment horizontal="right"/>
      <protection locked="0"/>
    </xf>
    <xf numFmtId="44" fontId="10" fillId="3" borderId="1" xfId="2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/>
    <xf numFmtId="44" fontId="11" fillId="0" borderId="0" xfId="1" applyNumberFormat="1" applyFont="1" applyFill="1" applyBorder="1" applyAlignment="1" applyProtection="1">
      <alignment horizontal="right"/>
    </xf>
    <xf numFmtId="0" fontId="16" fillId="0" borderId="0" xfId="0" applyFont="1"/>
    <xf numFmtId="0" fontId="0" fillId="0" borderId="0" xfId="0" applyProtection="1"/>
    <xf numFmtId="14" fontId="7" fillId="0" borderId="0" xfId="3" applyNumberFormat="1" applyProtection="1"/>
    <xf numFmtId="3" fontId="10" fillId="3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164" fontId="16" fillId="12" borderId="22" xfId="0" applyNumberFormat="1" applyFont="1" applyFill="1" applyBorder="1" applyAlignment="1" applyProtection="1">
      <alignment vertical="center"/>
      <protection locked="0"/>
    </xf>
    <xf numFmtId="164" fontId="16" fillId="12" borderId="22" xfId="0" applyNumberFormat="1" applyFont="1" applyFill="1" applyBorder="1" applyAlignment="1" applyProtection="1">
      <alignment vertical="center" wrapText="1"/>
      <protection locked="0"/>
    </xf>
    <xf numFmtId="164" fontId="16" fillId="12" borderId="22" xfId="0" applyNumberFormat="1" applyFont="1" applyFill="1" applyBorder="1" applyAlignment="1" applyProtection="1">
      <protection locked="0"/>
    </xf>
    <xf numFmtId="0" fontId="11" fillId="2" borderId="0" xfId="0" applyFont="1" applyFill="1" applyBorder="1" applyProtection="1"/>
    <xf numFmtId="44" fontId="11" fillId="2" borderId="0" xfId="0" applyNumberFormat="1" applyFont="1" applyFill="1" applyBorder="1" applyAlignment="1" applyProtection="1">
      <alignment horizontal="right"/>
    </xf>
    <xf numFmtId="164" fontId="34" fillId="4" borderId="58" xfId="12" applyNumberFormat="1" applyFont="1" applyFill="1" applyBorder="1" applyProtection="1"/>
    <xf numFmtId="3" fontId="0" fillId="3" borderId="1" xfId="0" applyNumberFormat="1" applyFill="1" applyBorder="1" applyProtection="1"/>
    <xf numFmtId="164" fontId="34" fillId="4" borderId="1" xfId="12" applyNumberFormat="1" applyFont="1" applyFill="1" applyBorder="1" applyProtection="1">
      <protection locked="0"/>
    </xf>
    <xf numFmtId="0" fontId="25" fillId="4" borderId="1" xfId="3" applyFont="1" applyFill="1" applyBorder="1" applyAlignment="1" applyProtection="1">
      <alignment wrapText="1"/>
    </xf>
    <xf numFmtId="1" fontId="34" fillId="4" borderId="1" xfId="12" applyNumberFormat="1" applyFont="1" applyFill="1" applyBorder="1" applyProtection="1"/>
    <xf numFmtId="0" fontId="35" fillId="4" borderId="2" xfId="12" applyFont="1" applyFill="1" applyBorder="1" applyAlignment="1" applyProtection="1">
      <alignment wrapText="1"/>
    </xf>
    <xf numFmtId="3" fontId="34" fillId="4" borderId="1" xfId="12" applyNumberFormat="1" applyFont="1" applyFill="1" applyBorder="1" applyProtection="1"/>
    <xf numFmtId="10" fontId="34" fillId="4" borderId="1" xfId="12" applyNumberFormat="1" applyFont="1" applyFill="1" applyBorder="1" applyProtection="1"/>
    <xf numFmtId="3" fontId="34" fillId="4" borderId="2" xfId="12" applyNumberFormat="1" applyFont="1" applyFill="1" applyBorder="1" applyProtection="1"/>
    <xf numFmtId="1" fontId="7" fillId="4" borderId="1" xfId="12" applyNumberFormat="1" applyFont="1" applyFill="1" applyBorder="1" applyProtection="1"/>
    <xf numFmtId="49" fontId="38" fillId="15" borderId="1" xfId="12" applyNumberFormat="1" applyFont="1" applyFill="1" applyBorder="1" applyProtection="1"/>
    <xf numFmtId="0" fontId="33" fillId="15" borderId="1" xfId="12" applyFont="1" applyFill="1" applyBorder="1" applyAlignment="1" applyProtection="1">
      <alignment wrapText="1"/>
    </xf>
    <xf numFmtId="164" fontId="32" fillId="15" borderId="1" xfId="12" applyNumberFormat="1" applyFont="1" applyFill="1" applyBorder="1" applyProtection="1"/>
    <xf numFmtId="0" fontId="0" fillId="4" borderId="5" xfId="0" applyFill="1" applyBorder="1" applyProtection="1"/>
    <xf numFmtId="0" fontId="0" fillId="4" borderId="4" xfId="0" applyFill="1" applyBorder="1" applyProtection="1"/>
    <xf numFmtId="0" fontId="11" fillId="4" borderId="3" xfId="0" applyFont="1" applyFill="1" applyBorder="1" applyProtection="1"/>
    <xf numFmtId="0" fontId="46" fillId="12" borderId="11" xfId="0" applyFont="1" applyFill="1" applyBorder="1" applyProtection="1"/>
    <xf numFmtId="0" fontId="46" fillId="12" borderId="0" xfId="0" applyFont="1" applyFill="1" applyBorder="1" applyProtection="1"/>
    <xf numFmtId="0" fontId="47" fillId="12" borderId="0" xfId="0" applyFont="1" applyFill="1" applyBorder="1" applyAlignment="1" applyProtection="1">
      <alignment horizontal="center" vertical="center"/>
    </xf>
    <xf numFmtId="44" fontId="47" fillId="12" borderId="0" xfId="0" applyNumberFormat="1" applyFont="1" applyFill="1" applyBorder="1" applyAlignment="1" applyProtection="1">
      <alignment horizontal="center" vertical="center"/>
    </xf>
    <xf numFmtId="0" fontId="46" fillId="12" borderId="12" xfId="0" applyFont="1" applyFill="1" applyBorder="1" applyProtection="1"/>
    <xf numFmtId="0" fontId="46" fillId="12" borderId="13" xfId="0" applyFont="1" applyFill="1" applyBorder="1" applyProtection="1"/>
    <xf numFmtId="0" fontId="46" fillId="12" borderId="14" xfId="0" applyFont="1" applyFill="1" applyBorder="1" applyProtection="1"/>
    <xf numFmtId="0" fontId="46" fillId="12" borderId="15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/>
    <xf numFmtId="0" fontId="2" fillId="4" borderId="1" xfId="0" applyFont="1" applyFill="1" applyBorder="1" applyAlignment="1" applyProtection="1"/>
    <xf numFmtId="0" fontId="0" fillId="3" borderId="3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/>
    <xf numFmtId="0" fontId="43" fillId="3" borderId="3" xfId="0" applyFont="1" applyFill="1" applyBorder="1" applyAlignment="1" applyProtection="1">
      <alignment horizontal="left"/>
    </xf>
    <xf numFmtId="0" fontId="43" fillId="3" borderId="5" xfId="0" applyFont="1" applyFill="1" applyBorder="1" applyAlignment="1" applyProtection="1">
      <alignment horizontal="left"/>
    </xf>
    <xf numFmtId="0" fontId="43" fillId="3" borderId="4" xfId="0" applyFont="1" applyFill="1" applyBorder="1" applyAlignment="1" applyProtection="1">
      <alignment horizontal="left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</xf>
    <xf numFmtId="164" fontId="10" fillId="4" borderId="3" xfId="1" applyNumberFormat="1" applyFont="1" applyFill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10" fillId="4" borderId="4" xfId="1" applyNumberFormat="1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5" borderId="10" xfId="0" applyFont="1" applyFill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8" xfId="0" applyFont="1" applyFill="1" applyBorder="1" applyAlignment="1" applyProtection="1">
      <alignment horizontal="left"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0" fontId="10" fillId="5" borderId="13" xfId="0" applyFont="1" applyFill="1" applyBorder="1" applyAlignment="1" applyProtection="1">
      <alignment horizontal="left" vertical="center" wrapText="1"/>
      <protection locked="0"/>
    </xf>
    <xf numFmtId="0" fontId="10" fillId="5" borderId="14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8" fontId="10" fillId="4" borderId="3" xfId="1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4" fontId="11" fillId="4" borderId="1" xfId="0" applyNumberFormat="1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</xf>
    <xf numFmtId="16" fontId="2" fillId="0" borderId="0" xfId="0" applyNumberFormat="1" applyFont="1" applyAlignment="1" applyProtection="1">
      <alignment horizontal="left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</xf>
    <xf numFmtId="167" fontId="17" fillId="0" borderId="0" xfId="0" applyNumberFormat="1" applyFont="1" applyFill="1" applyBorder="1" applyAlignment="1" applyProtection="1">
      <alignment horizontal="left"/>
    </xf>
    <xf numFmtId="164" fontId="17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wrapText="1"/>
    </xf>
    <xf numFmtId="0" fontId="16" fillId="0" borderId="32" xfId="0" applyFont="1" applyBorder="1" applyAlignment="1" applyProtection="1">
      <alignment horizontal="center"/>
    </xf>
    <xf numFmtId="0" fontId="16" fillId="0" borderId="31" xfId="0" applyFont="1" applyBorder="1" applyAlignment="1" applyProtection="1">
      <alignment horizontal="center"/>
    </xf>
    <xf numFmtId="0" fontId="16" fillId="0" borderId="30" xfId="0" applyFont="1" applyBorder="1" applyAlignment="1" applyProtection="1">
      <alignment horizontal="center"/>
    </xf>
    <xf numFmtId="0" fontId="18" fillId="0" borderId="32" xfId="0" applyFont="1" applyBorder="1" applyProtection="1"/>
    <xf numFmtId="0" fontId="18" fillId="0" borderId="55" xfId="0" applyFont="1" applyBorder="1" applyProtection="1"/>
    <xf numFmtId="0" fontId="8" fillId="9" borderId="24" xfId="0" applyFont="1" applyFill="1" applyBorder="1" applyAlignment="1" applyProtection="1">
      <protection locked="0"/>
    </xf>
    <xf numFmtId="0" fontId="8" fillId="9" borderId="4" xfId="0" applyFont="1" applyFill="1" applyBorder="1" applyAlignment="1" applyProtection="1">
      <protection locked="0"/>
    </xf>
    <xf numFmtId="0" fontId="16" fillId="0" borderId="43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/>
    </xf>
    <xf numFmtId="4" fontId="16" fillId="0" borderId="0" xfId="0" applyNumberFormat="1" applyFont="1" applyAlignment="1" applyProtection="1">
      <alignment horizontal="right" wrapText="1"/>
    </xf>
    <xf numFmtId="0" fontId="18" fillId="0" borderId="0" xfId="0" applyFont="1" applyFill="1" applyAlignment="1" applyProtection="1">
      <alignment horizontal="left" wrapText="1"/>
    </xf>
    <xf numFmtId="0" fontId="18" fillId="10" borderId="42" xfId="0" applyFont="1" applyFill="1" applyBorder="1" applyAlignment="1" applyProtection="1">
      <alignment horizontal="center" vertical="center" wrapText="1"/>
    </xf>
    <xf numFmtId="0" fontId="18" fillId="10" borderId="30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 wrapText="1"/>
    </xf>
    <xf numFmtId="0" fontId="18" fillId="10" borderId="54" xfId="0" applyFont="1" applyFill="1" applyBorder="1" applyAlignment="1" applyProtection="1">
      <alignment horizontal="right" vertical="center" wrapText="1"/>
    </xf>
    <xf numFmtId="0" fontId="18" fillId="10" borderId="9" xfId="0" applyFont="1" applyFill="1" applyBorder="1" applyAlignment="1" applyProtection="1">
      <alignment horizontal="right" vertical="center" wrapText="1"/>
    </xf>
    <xf numFmtId="0" fontId="18" fillId="10" borderId="8" xfId="0" applyFont="1" applyFill="1" applyBorder="1" applyAlignment="1" applyProtection="1">
      <alignment horizontal="right" vertical="center" wrapText="1"/>
    </xf>
    <xf numFmtId="0" fontId="18" fillId="10" borderId="51" xfId="0" applyFont="1" applyFill="1" applyBorder="1" applyAlignment="1" applyProtection="1">
      <alignment horizontal="right" vertical="center" wrapText="1"/>
    </xf>
    <xf numFmtId="0" fontId="18" fillId="10" borderId="50" xfId="0" applyFont="1" applyFill="1" applyBorder="1" applyAlignment="1" applyProtection="1">
      <alignment horizontal="right" vertical="center" wrapText="1"/>
    </xf>
    <xf numFmtId="0" fontId="18" fillId="10" borderId="49" xfId="0" applyFont="1" applyFill="1" applyBorder="1" applyAlignment="1" applyProtection="1">
      <alignment horizontal="right" vertical="center" wrapText="1"/>
    </xf>
    <xf numFmtId="164" fontId="18" fillId="10" borderId="53" xfId="0" applyNumberFormat="1" applyFont="1" applyFill="1" applyBorder="1" applyAlignment="1" applyProtection="1">
      <alignment horizontal="right" vertical="center"/>
    </xf>
    <xf numFmtId="164" fontId="18" fillId="10" borderId="48" xfId="0" applyNumberFormat="1" applyFont="1" applyFill="1" applyBorder="1" applyAlignment="1" applyProtection="1">
      <alignment horizontal="right" vertical="center"/>
    </xf>
    <xf numFmtId="0" fontId="16" fillId="0" borderId="17" xfId="0" applyFont="1" applyBorder="1" applyAlignment="1" applyProtection="1"/>
    <xf numFmtId="0" fontId="18" fillId="0" borderId="28" xfId="0" applyFont="1" applyFill="1" applyBorder="1" applyAlignment="1" applyProtection="1">
      <alignment horizontal="center" vertical="center" wrapText="1"/>
    </xf>
    <xf numFmtId="0" fontId="18" fillId="0" borderId="27" xfId="0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horizontal="center" vertical="center" wrapText="1"/>
    </xf>
    <xf numFmtId="0" fontId="16" fillId="0" borderId="24" xfId="0" applyFont="1" applyFill="1" applyBorder="1" applyAlignment="1" applyProtection="1">
      <alignment horizontal="right" vertical="center" wrapText="1"/>
    </xf>
    <xf numFmtId="0" fontId="16" fillId="0" borderId="5" xfId="0" applyFont="1" applyFill="1" applyBorder="1" applyAlignment="1" applyProtection="1">
      <alignment horizontal="right" vertical="center" wrapText="1"/>
    </xf>
    <xf numFmtId="0" fontId="16" fillId="0" borderId="4" xfId="0" applyFont="1" applyFill="1" applyBorder="1" applyAlignment="1" applyProtection="1">
      <alignment horizontal="right" vertical="center" wrapText="1"/>
    </xf>
    <xf numFmtId="0" fontId="16" fillId="9" borderId="28" xfId="0" applyFont="1" applyFill="1" applyBorder="1" applyAlignment="1" applyProtection="1">
      <alignment horizontal="center"/>
      <protection locked="0"/>
    </xf>
    <xf numFmtId="0" fontId="16" fillId="9" borderId="26" xfId="0" applyFont="1" applyFill="1" applyBorder="1" applyAlignment="1" applyProtection="1">
      <alignment horizontal="center"/>
      <protection locked="0"/>
    </xf>
    <xf numFmtId="0" fontId="17" fillId="0" borderId="4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52" xfId="0" applyFont="1" applyFill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/>
    </xf>
    <xf numFmtId="0" fontId="18" fillId="0" borderId="43" xfId="0" applyFont="1" applyBorder="1" applyAlignment="1" applyProtection="1">
      <alignment horizontal="center"/>
    </xf>
    <xf numFmtId="0" fontId="18" fillId="0" borderId="17" xfId="0" applyFont="1" applyBorder="1" applyAlignment="1" applyProtection="1">
      <alignment horizontal="center"/>
    </xf>
    <xf numFmtId="0" fontId="18" fillId="0" borderId="56" xfId="0" applyFont="1" applyBorder="1" applyAlignment="1" applyProtection="1">
      <alignment horizontal="center"/>
    </xf>
    <xf numFmtId="164" fontId="18" fillId="10" borderId="1" xfId="0" applyNumberFormat="1" applyFont="1" applyFill="1" applyBorder="1" applyAlignment="1" applyProtection="1">
      <alignment horizontal="center"/>
    </xf>
    <xf numFmtId="164" fontId="18" fillId="10" borderId="22" xfId="0" applyNumberFormat="1" applyFont="1" applyFill="1" applyBorder="1" applyAlignment="1" applyProtection="1">
      <alignment horizontal="center"/>
    </xf>
    <xf numFmtId="1" fontId="18" fillId="9" borderId="20" xfId="0" applyNumberFormat="1" applyFont="1" applyFill="1" applyBorder="1" applyAlignment="1" applyProtection="1">
      <alignment horizontal="center"/>
      <protection locked="0"/>
    </xf>
    <xf numFmtId="1" fontId="18" fillId="9" borderId="18" xfId="0" applyNumberFormat="1" applyFont="1" applyFill="1" applyBorder="1" applyAlignment="1" applyProtection="1">
      <alignment horizontal="center"/>
      <protection locked="0"/>
    </xf>
    <xf numFmtId="0" fontId="16" fillId="11" borderId="43" xfId="0" applyFont="1" applyFill="1" applyBorder="1" applyAlignment="1" applyProtection="1">
      <alignment horizontal="center" wrapText="1"/>
    </xf>
    <xf numFmtId="0" fontId="16" fillId="11" borderId="17" xfId="0" applyFont="1" applyFill="1" applyBorder="1" applyAlignment="1" applyProtection="1">
      <alignment horizontal="center" wrapText="1"/>
    </xf>
    <xf numFmtId="0" fontId="16" fillId="11" borderId="56" xfId="0" applyFont="1" applyFill="1" applyBorder="1" applyAlignment="1" applyProtection="1">
      <alignment horizontal="center" wrapText="1"/>
    </xf>
    <xf numFmtId="0" fontId="16" fillId="11" borderId="45" xfId="0" applyFont="1" applyFill="1" applyBorder="1" applyAlignment="1" applyProtection="1">
      <alignment horizontal="center" wrapText="1"/>
    </xf>
    <xf numFmtId="0" fontId="16" fillId="11" borderId="0" xfId="0" applyFont="1" applyFill="1" applyBorder="1" applyAlignment="1" applyProtection="1">
      <alignment horizontal="center" wrapText="1"/>
    </xf>
    <xf numFmtId="0" fontId="16" fillId="11" borderId="52" xfId="0" applyFont="1" applyFill="1" applyBorder="1" applyAlignment="1" applyProtection="1">
      <alignment horizontal="center" wrapText="1"/>
    </xf>
    <xf numFmtId="0" fontId="16" fillId="11" borderId="45" xfId="0" applyFont="1" applyFill="1" applyBorder="1" applyAlignment="1" applyProtection="1">
      <alignment horizontal="right" vertical="center" wrapText="1"/>
    </xf>
    <xf numFmtId="0" fontId="16" fillId="11" borderId="0" xfId="0" applyFont="1" applyFill="1" applyBorder="1" applyAlignment="1" applyProtection="1">
      <alignment horizontal="right" vertical="center" wrapText="1"/>
    </xf>
    <xf numFmtId="0" fontId="16" fillId="11" borderId="52" xfId="0" applyFont="1" applyFill="1" applyBorder="1" applyAlignment="1" applyProtection="1">
      <alignment horizontal="right" vertical="center" wrapText="1"/>
    </xf>
    <xf numFmtId="0" fontId="21" fillId="11" borderId="51" xfId="0" applyFont="1" applyFill="1" applyBorder="1" applyAlignment="1" applyProtection="1">
      <alignment horizontal="center"/>
    </xf>
    <xf numFmtId="0" fontId="21" fillId="11" borderId="50" xfId="0" applyFont="1" applyFill="1" applyBorder="1" applyAlignment="1" applyProtection="1">
      <alignment horizontal="center"/>
    </xf>
    <xf numFmtId="0" fontId="21" fillId="11" borderId="57" xfId="0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 wrapText="1"/>
    </xf>
    <xf numFmtId="164" fontId="18" fillId="10" borderId="19" xfId="0" applyNumberFormat="1" applyFont="1" applyFill="1" applyBorder="1" applyAlignment="1" applyProtection="1">
      <alignment horizontal="center"/>
    </xf>
    <xf numFmtId="164" fontId="18" fillId="10" borderId="18" xfId="0" applyNumberFormat="1" applyFont="1" applyFill="1" applyBorder="1" applyAlignment="1" applyProtection="1">
      <alignment horizontal="center"/>
    </xf>
    <xf numFmtId="0" fontId="8" fillId="9" borderId="46" xfId="0" applyFont="1" applyFill="1" applyBorder="1" applyAlignment="1" applyProtection="1">
      <protection locked="0"/>
    </xf>
    <xf numFmtId="0" fontId="8" fillId="9" borderId="47" xfId="0" applyFont="1" applyFill="1" applyBorder="1" applyAlignment="1" applyProtection="1"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27" fillId="0" borderId="6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12" borderId="64" xfId="0" applyFont="1" applyFill="1" applyBorder="1" applyAlignment="1">
      <alignment horizontal="center" vertical="center" wrapText="1"/>
    </xf>
    <xf numFmtId="0" fontId="27" fillId="12" borderId="16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30" fillId="12" borderId="1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left"/>
    </xf>
    <xf numFmtId="0" fontId="6" fillId="4" borderId="5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10" fillId="4" borderId="1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11" fillId="2" borderId="0" xfId="0" applyFont="1" applyFill="1" applyBorder="1" applyAlignment="1" applyProtection="1">
      <alignment horizontal="center" vertical="center"/>
    </xf>
    <xf numFmtId="44" fontId="11" fillId="2" borderId="0" xfId="0" applyNumberFormat="1" applyFont="1" applyFill="1" applyBorder="1" applyAlignment="1" applyProtection="1">
      <alignment horizontal="center" vertical="center"/>
    </xf>
    <xf numFmtId="44" fontId="11" fillId="4" borderId="2" xfId="0" applyNumberFormat="1" applyFont="1" applyFill="1" applyBorder="1" applyAlignment="1" applyProtection="1">
      <alignment horizontal="center" vertical="center"/>
    </xf>
    <xf numFmtId="44" fontId="11" fillId="4" borderId="6" xfId="0" applyNumberFormat="1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left"/>
    </xf>
    <xf numFmtId="0" fontId="11" fillId="4" borderId="5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 applyProtection="1">
      <alignment vertical="center" wrapText="1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 applyProtection="1">
      <alignment vertical="center" wrapText="1"/>
      <protection locked="0"/>
    </xf>
    <xf numFmtId="0" fontId="10" fillId="3" borderId="12" xfId="0" applyFont="1" applyFill="1" applyBorder="1" applyAlignment="1" applyProtection="1">
      <alignment vertical="center" wrapText="1"/>
      <protection locked="0"/>
    </xf>
    <xf numFmtId="0" fontId="10" fillId="3" borderId="13" xfId="0" applyFont="1" applyFill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 applyProtection="1">
      <alignment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44" fontId="11" fillId="4" borderId="71" xfId="0" applyNumberFormat="1" applyFont="1" applyFill="1" applyBorder="1" applyAlignment="1" applyProtection="1">
      <alignment horizontal="center" vertical="center"/>
    </xf>
    <xf numFmtId="44" fontId="11" fillId="4" borderId="72" xfId="0" applyNumberFormat="1" applyFont="1" applyFill="1" applyBorder="1" applyAlignment="1" applyProtection="1">
      <alignment horizontal="center" vertical="center"/>
    </xf>
    <xf numFmtId="44" fontId="11" fillId="4" borderId="8" xfId="0" applyNumberFormat="1" applyFont="1" applyFill="1" applyBorder="1" applyAlignment="1" applyProtection="1">
      <alignment horizontal="center" vertical="center"/>
    </xf>
    <xf numFmtId="44" fontId="11" fillId="4" borderId="15" xfId="0" applyNumberFormat="1" applyFont="1" applyFill="1" applyBorder="1" applyAlignment="1" applyProtection="1">
      <alignment horizontal="center" vertical="center"/>
    </xf>
    <xf numFmtId="44" fontId="11" fillId="4" borderId="10" xfId="0" applyNumberFormat="1" applyFont="1" applyFill="1" applyBorder="1" applyAlignment="1" applyProtection="1">
      <alignment horizontal="center" vertical="center"/>
    </xf>
    <xf numFmtId="44" fontId="11" fillId="4" borderId="13" xfId="0" applyNumberFormat="1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center"/>
    </xf>
    <xf numFmtId="0" fontId="36" fillId="14" borderId="1" xfId="12" applyFont="1" applyFill="1" applyBorder="1" applyAlignment="1" applyProtection="1">
      <alignment horizontal="left" wrapText="1"/>
    </xf>
    <xf numFmtId="0" fontId="35" fillId="14" borderId="1" xfId="12" applyFont="1" applyFill="1" applyBorder="1" applyAlignment="1" applyProtection="1">
      <alignment horizontal="left" wrapText="1"/>
    </xf>
    <xf numFmtId="0" fontId="7" fillId="4" borderId="3" xfId="3" applyFont="1" applyFill="1" applyBorder="1" applyAlignment="1" applyProtection="1">
      <alignment horizontal="left"/>
    </xf>
    <xf numFmtId="0" fontId="7" fillId="4" borderId="4" xfId="3" applyFont="1" applyFill="1" applyBorder="1" applyAlignment="1" applyProtection="1">
      <alignment horizontal="left"/>
    </xf>
    <xf numFmtId="0" fontId="7" fillId="3" borderId="3" xfId="3" applyFont="1" applyFill="1" applyBorder="1" applyAlignment="1" applyProtection="1">
      <alignment horizontal="left"/>
      <protection locked="0"/>
    </xf>
    <xf numFmtId="0" fontId="7" fillId="3" borderId="4" xfId="3" applyFont="1" applyFill="1" applyBorder="1" applyAlignment="1" applyProtection="1">
      <alignment horizontal="left"/>
      <protection locked="0"/>
    </xf>
  </cellXfs>
  <cellStyles count="18">
    <cellStyle name="Euro" xfId="11"/>
    <cellStyle name="Euro 2" xfId="13"/>
    <cellStyle name="Prozent" xfId="2" builtinId="5"/>
    <cellStyle name="Prozent 2" xfId="5"/>
    <cellStyle name="Prozent 2 2" xfId="14"/>
    <cellStyle name="Prozent 3" xfId="4"/>
    <cellStyle name="Prozent 3 2" xfId="15"/>
    <cellStyle name="Standard" xfId="0" builtinId="0"/>
    <cellStyle name="Standard 2" xfId="6"/>
    <cellStyle name="Standard 2 2" xfId="7"/>
    <cellStyle name="Standard 2 3" xfId="12"/>
    <cellStyle name="Standard 3" xfId="8"/>
    <cellStyle name="Standard 4" xfId="3"/>
    <cellStyle name="Währung" xfId="1" builtinId="4"/>
    <cellStyle name="Währung 2" xfId="10"/>
    <cellStyle name="Währung 2 2" xfId="16"/>
    <cellStyle name="Währung 3" xfId="9"/>
    <cellStyle name="Währung 3 2" xfId="17"/>
  </cellStyles>
  <dxfs count="86"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781875</xdr:colOff>
      <xdr:row>1</xdr:row>
      <xdr:rowOff>9525</xdr:rowOff>
    </xdr:from>
    <xdr:to>
      <xdr:col>13</xdr:col>
      <xdr:colOff>696853</xdr:colOff>
      <xdr:row>4</xdr:row>
      <xdr:rowOff>57150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9163875" y="190500"/>
          <a:ext cx="2429578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809626</xdr:colOff>
      <xdr:row>4</xdr:row>
      <xdr:rowOff>85813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429250" cy="809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L107"/>
  <sheetViews>
    <sheetView showGridLines="0" tabSelected="1" zoomScaleNormal="100" workbookViewId="0">
      <selection activeCell="D17" sqref="D17:L17"/>
    </sheetView>
  </sheetViews>
  <sheetFormatPr baseColWidth="10" defaultColWidth="11" defaultRowHeight="14.25" x14ac:dyDescent="0.2"/>
  <cols>
    <col min="1" max="2" width="11" style="390"/>
    <col min="3" max="3" width="16.625" style="390" customWidth="1"/>
    <col min="4" max="16384" width="11" style="390"/>
  </cols>
  <sheetData>
    <row r="1" spans="3:12" s="297" customFormat="1" x14ac:dyDescent="0.2"/>
    <row r="2" spans="3:12" s="297" customFormat="1" x14ac:dyDescent="0.2"/>
    <row r="3" spans="3:12" s="297" customFormat="1" x14ac:dyDescent="0.2"/>
    <row r="4" spans="3:12" s="297" customFormat="1" x14ac:dyDescent="0.2"/>
    <row r="5" spans="3:12" s="297" customFormat="1" x14ac:dyDescent="0.2"/>
    <row r="6" spans="3:12" s="297" customFormat="1" x14ac:dyDescent="0.2"/>
    <row r="7" spans="3:12" s="297" customFormat="1" x14ac:dyDescent="0.2"/>
    <row r="8" spans="3:12" s="297" customFormat="1" x14ac:dyDescent="0.2"/>
    <row r="9" spans="3:12" s="297" customFormat="1" x14ac:dyDescent="0.2">
      <c r="C9" s="423" t="s">
        <v>334</v>
      </c>
      <c r="D9" s="423"/>
      <c r="E9" s="423"/>
      <c r="F9" s="423"/>
      <c r="G9" s="423"/>
      <c r="H9" s="423"/>
      <c r="I9" s="423"/>
      <c r="J9" s="423"/>
      <c r="K9" s="423"/>
      <c r="L9" s="423"/>
    </row>
    <row r="10" spans="3:12" s="297" customFormat="1" x14ac:dyDescent="0.2">
      <c r="C10" s="423"/>
      <c r="D10" s="423"/>
      <c r="E10" s="423"/>
      <c r="F10" s="423"/>
      <c r="G10" s="423"/>
      <c r="H10" s="423"/>
      <c r="I10" s="423"/>
      <c r="J10" s="423"/>
      <c r="K10" s="423"/>
      <c r="L10" s="423"/>
    </row>
    <row r="11" spans="3:12" s="297" customFormat="1" ht="30" customHeight="1" x14ac:dyDescent="0.2">
      <c r="C11" s="423"/>
      <c r="D11" s="423"/>
      <c r="E11" s="423"/>
      <c r="F11" s="423"/>
      <c r="G11" s="423"/>
      <c r="H11" s="423"/>
      <c r="I11" s="423"/>
      <c r="J11" s="423"/>
      <c r="K11" s="423"/>
      <c r="L11" s="423"/>
    </row>
    <row r="12" spans="3:12" s="297" customFormat="1" x14ac:dyDescent="0.2"/>
    <row r="13" spans="3:12" s="297" customFormat="1" x14ac:dyDescent="0.2"/>
    <row r="14" spans="3:12" s="297" customFormat="1" x14ac:dyDescent="0.2">
      <c r="C14" s="424" t="s">
        <v>323</v>
      </c>
      <c r="D14" s="424"/>
      <c r="E14" s="424"/>
      <c r="F14" s="424"/>
      <c r="G14" s="424"/>
      <c r="H14" s="424"/>
      <c r="I14" s="424"/>
      <c r="J14" s="424"/>
      <c r="K14" s="424"/>
      <c r="L14" s="424"/>
    </row>
    <row r="15" spans="3:12" s="297" customFormat="1" x14ac:dyDescent="0.2">
      <c r="C15" s="424"/>
      <c r="D15" s="424"/>
      <c r="E15" s="424"/>
      <c r="F15" s="424"/>
      <c r="G15" s="424"/>
      <c r="H15" s="424"/>
      <c r="I15" s="424"/>
      <c r="J15" s="424"/>
      <c r="K15" s="424"/>
      <c r="L15" s="424"/>
    </row>
    <row r="16" spans="3:12" s="299" customFormat="1" ht="15" x14ac:dyDescent="0.2">
      <c r="C16" s="298"/>
      <c r="D16" s="298"/>
      <c r="E16" s="298"/>
      <c r="F16" s="298"/>
      <c r="G16" s="298"/>
      <c r="H16" s="298"/>
      <c r="I16" s="298"/>
      <c r="J16" s="298"/>
      <c r="K16" s="298"/>
      <c r="L16" s="298"/>
    </row>
    <row r="17" spans="2:12" s="299" customFormat="1" ht="15" x14ac:dyDescent="0.25">
      <c r="B17" s="425" t="s">
        <v>4</v>
      </c>
      <c r="C17" s="425"/>
      <c r="D17" s="427"/>
      <c r="E17" s="428"/>
      <c r="F17" s="428"/>
      <c r="G17" s="428"/>
      <c r="H17" s="428"/>
      <c r="I17" s="428"/>
      <c r="J17" s="428"/>
      <c r="K17" s="428"/>
      <c r="L17" s="429"/>
    </row>
    <row r="18" spans="2:12" s="299" customFormat="1" ht="15" x14ac:dyDescent="0.25">
      <c r="B18" s="425" t="s">
        <v>349</v>
      </c>
      <c r="C18" s="425"/>
      <c r="D18" s="427"/>
      <c r="E18" s="428"/>
      <c r="F18" s="428"/>
      <c r="G18" s="428"/>
      <c r="H18" s="428"/>
      <c r="I18" s="428"/>
      <c r="J18" s="428"/>
      <c r="K18" s="428"/>
      <c r="L18" s="429"/>
    </row>
    <row r="19" spans="2:12" s="299" customFormat="1" ht="15" x14ac:dyDescent="0.25">
      <c r="B19" s="426" t="s">
        <v>0</v>
      </c>
      <c r="C19" s="426"/>
      <c r="D19" s="427"/>
      <c r="E19" s="428"/>
      <c r="F19" s="428"/>
      <c r="G19" s="428"/>
      <c r="H19" s="428"/>
      <c r="I19" s="428"/>
      <c r="J19" s="428"/>
      <c r="K19" s="428"/>
      <c r="L19" s="429"/>
    </row>
    <row r="20" spans="2:12" s="299" customFormat="1" ht="15" x14ac:dyDescent="0.25">
      <c r="B20" s="426" t="s">
        <v>1</v>
      </c>
      <c r="C20" s="426"/>
      <c r="D20" s="431" t="s">
        <v>339</v>
      </c>
      <c r="E20" s="432"/>
      <c r="F20" s="432"/>
      <c r="G20" s="432"/>
      <c r="H20" s="432"/>
      <c r="I20" s="432"/>
      <c r="J20" s="432"/>
      <c r="K20" s="432"/>
      <c r="L20" s="433"/>
    </row>
    <row r="21" spans="2:12" s="299" customFormat="1" ht="15" x14ac:dyDescent="0.25">
      <c r="B21" s="426" t="s">
        <v>2</v>
      </c>
      <c r="C21" s="426"/>
      <c r="D21" s="427"/>
      <c r="E21" s="428"/>
      <c r="F21" s="428"/>
      <c r="G21" s="428"/>
      <c r="H21" s="428"/>
      <c r="I21" s="428"/>
      <c r="J21" s="428"/>
      <c r="K21" s="428"/>
      <c r="L21" s="429"/>
    </row>
    <row r="22" spans="2:12" s="299" customFormat="1" x14ac:dyDescent="0.2"/>
    <row r="23" spans="2:12" s="299" customFormat="1" x14ac:dyDescent="0.2"/>
    <row r="24" spans="2:12" s="299" customFormat="1" x14ac:dyDescent="0.2"/>
    <row r="25" spans="2:12" s="299" customFormat="1" ht="15" x14ac:dyDescent="0.25">
      <c r="B25" s="430" t="s">
        <v>3</v>
      </c>
      <c r="C25" s="430"/>
      <c r="D25" s="300" t="s">
        <v>9</v>
      </c>
      <c r="E25" s="1"/>
      <c r="F25" s="301"/>
      <c r="G25" s="300" t="s">
        <v>8</v>
      </c>
      <c r="H25" s="1"/>
    </row>
    <row r="26" spans="2:12" s="299" customFormat="1" x14ac:dyDescent="0.2"/>
    <row r="27" spans="2:12" s="299" customFormat="1" x14ac:dyDescent="0.2"/>
    <row r="28" spans="2:12" s="299" customFormat="1" ht="15" x14ac:dyDescent="0.25">
      <c r="B28" s="301" t="s">
        <v>7</v>
      </c>
      <c r="E28" s="303"/>
    </row>
    <row r="29" spans="2:12" s="299" customFormat="1" x14ac:dyDescent="0.2"/>
    <row r="30" spans="2:12" s="299" customFormat="1" x14ac:dyDescent="0.2"/>
    <row r="31" spans="2:12" s="299" customFormat="1" ht="15" hidden="1" x14ac:dyDescent="0.25">
      <c r="B31" s="301" t="s">
        <v>10</v>
      </c>
      <c r="E31" s="400"/>
    </row>
    <row r="32" spans="2:12" s="299" customFormat="1" x14ac:dyDescent="0.2"/>
    <row r="33" s="299" customFormat="1" x14ac:dyDescent="0.2"/>
    <row r="34" s="299" customFormat="1" x14ac:dyDescent="0.2"/>
    <row r="35" s="299" customFormat="1" x14ac:dyDescent="0.2"/>
    <row r="36" s="299" customFormat="1" x14ac:dyDescent="0.2"/>
    <row r="37" s="299" customFormat="1" x14ac:dyDescent="0.2"/>
    <row r="38" s="299" customFormat="1" x14ac:dyDescent="0.2"/>
    <row r="39" s="299" customFormat="1" x14ac:dyDescent="0.2"/>
    <row r="40" s="299" customFormat="1" x14ac:dyDescent="0.2"/>
    <row r="41" s="299" customFormat="1" x14ac:dyDescent="0.2"/>
    <row r="42" s="299" customFormat="1" x14ac:dyDescent="0.2"/>
    <row r="43" s="299" customFormat="1" x14ac:dyDescent="0.2"/>
    <row r="44" s="299" customFormat="1" x14ac:dyDescent="0.2"/>
    <row r="45" s="299" customFormat="1" x14ac:dyDescent="0.2"/>
    <row r="46" s="299" customFormat="1" x14ac:dyDescent="0.2"/>
    <row r="47" s="299" customFormat="1" x14ac:dyDescent="0.2"/>
    <row r="48" s="299" customFormat="1" x14ac:dyDescent="0.2"/>
    <row r="49" s="299" customFormat="1" x14ac:dyDescent="0.2"/>
    <row r="50" s="299" customFormat="1" x14ac:dyDescent="0.2"/>
    <row r="51" s="299" customFormat="1" x14ac:dyDescent="0.2"/>
    <row r="52" s="299" customFormat="1" x14ac:dyDescent="0.2"/>
    <row r="53" s="299" customFormat="1" x14ac:dyDescent="0.2"/>
    <row r="54" s="299" customFormat="1" x14ac:dyDescent="0.2"/>
    <row r="55" s="299" customFormat="1" x14ac:dyDescent="0.2"/>
    <row r="56" s="299" customFormat="1" x14ac:dyDescent="0.2"/>
    <row r="57" s="299" customFormat="1" x14ac:dyDescent="0.2"/>
    <row r="58" s="299" customFormat="1" x14ac:dyDescent="0.2"/>
    <row r="59" s="299" customFormat="1" x14ac:dyDescent="0.2"/>
    <row r="60" s="299" customFormat="1" x14ac:dyDescent="0.2"/>
    <row r="61" s="299" customFormat="1" x14ac:dyDescent="0.2"/>
    <row r="62" s="299" customFormat="1" x14ac:dyDescent="0.2"/>
    <row r="63" s="299" customFormat="1" x14ac:dyDescent="0.2"/>
    <row r="64" s="299" customFormat="1" x14ac:dyDescent="0.2"/>
    <row r="65" s="299" customFormat="1" x14ac:dyDescent="0.2"/>
    <row r="66" s="299" customFormat="1" x14ac:dyDescent="0.2"/>
    <row r="67" s="299" customFormat="1" x14ac:dyDescent="0.2"/>
    <row r="68" s="299" customFormat="1" x14ac:dyDescent="0.2"/>
    <row r="69" s="299" customFormat="1" x14ac:dyDescent="0.2"/>
    <row r="70" s="299" customFormat="1" x14ac:dyDescent="0.2"/>
    <row r="71" s="299" customFormat="1" x14ac:dyDescent="0.2"/>
    <row r="72" s="299" customFormat="1" x14ac:dyDescent="0.2"/>
    <row r="73" s="299" customFormat="1" x14ac:dyDescent="0.2"/>
    <row r="74" s="299" customFormat="1" x14ac:dyDescent="0.2"/>
    <row r="75" s="299" customFormat="1" x14ac:dyDescent="0.2"/>
    <row r="76" s="299" customFormat="1" x14ac:dyDescent="0.2"/>
    <row r="77" s="299" customFormat="1" x14ac:dyDescent="0.2"/>
    <row r="78" s="299" customFormat="1" x14ac:dyDescent="0.2"/>
    <row r="79" s="299" customFormat="1" x14ac:dyDescent="0.2"/>
    <row r="80" s="299" customFormat="1" x14ac:dyDescent="0.2"/>
    <row r="81" s="299" customFormat="1" x14ac:dyDescent="0.2"/>
    <row r="82" s="299" customFormat="1" x14ac:dyDescent="0.2"/>
    <row r="83" s="299" customFormat="1" x14ac:dyDescent="0.2"/>
    <row r="84" s="299" customFormat="1" x14ac:dyDescent="0.2"/>
    <row r="85" s="299" customFormat="1" x14ac:dyDescent="0.2"/>
    <row r="86" s="299" customFormat="1" x14ac:dyDescent="0.2"/>
    <row r="87" s="299" customFormat="1" x14ac:dyDescent="0.2"/>
    <row r="88" s="299" customFormat="1" x14ac:dyDescent="0.2"/>
    <row r="89" s="299" customFormat="1" x14ac:dyDescent="0.2"/>
    <row r="90" s="299" customFormat="1" x14ac:dyDescent="0.2"/>
    <row r="91" s="299" customFormat="1" x14ac:dyDescent="0.2"/>
    <row r="92" s="299" customFormat="1" x14ac:dyDescent="0.2"/>
    <row r="93" s="299" customFormat="1" x14ac:dyDescent="0.2"/>
    <row r="94" s="299" customFormat="1" x14ac:dyDescent="0.2"/>
    <row r="95" s="299" customFormat="1" x14ac:dyDescent="0.2"/>
    <row r="96" s="299" customFormat="1" x14ac:dyDescent="0.2"/>
    <row r="97" spans="2:2" s="299" customFormat="1" x14ac:dyDescent="0.2"/>
    <row r="98" spans="2:2" s="299" customFormat="1" x14ac:dyDescent="0.2"/>
    <row r="99" spans="2:2" s="299" customFormat="1" x14ac:dyDescent="0.2"/>
    <row r="100" spans="2:2" s="299" customFormat="1" x14ac:dyDescent="0.2"/>
    <row r="101" spans="2:2" s="299" customFormat="1" x14ac:dyDescent="0.2"/>
    <row r="102" spans="2:2" s="299" customFormat="1" x14ac:dyDescent="0.2"/>
    <row r="106" spans="2:2" x14ac:dyDescent="0.2">
      <c r="B106" s="302" t="s">
        <v>5</v>
      </c>
    </row>
    <row r="107" spans="2:2" x14ac:dyDescent="0.2">
      <c r="B107" s="302" t="s">
        <v>6</v>
      </c>
    </row>
  </sheetData>
  <sheetProtection password="C42B" sheet="1" selectLockedCells="1"/>
  <mergeCells count="13">
    <mergeCell ref="B25:C25"/>
    <mergeCell ref="D18:L18"/>
    <mergeCell ref="D19:L19"/>
    <mergeCell ref="D20:L20"/>
    <mergeCell ref="D21:L21"/>
    <mergeCell ref="B21:C21"/>
    <mergeCell ref="C9:L11"/>
    <mergeCell ref="C14:L15"/>
    <mergeCell ref="B18:C18"/>
    <mergeCell ref="B19:C19"/>
    <mergeCell ref="B20:C20"/>
    <mergeCell ref="B17:C17"/>
    <mergeCell ref="D17:L17"/>
  </mergeCells>
  <dataValidations count="6">
    <dataValidation type="list" allowBlank="1" showInputMessage="1" showErrorMessage="1" sqref="D17:L17">
      <formula1>$B$106:$B$107</formula1>
    </dataValidation>
    <dataValidation type="date" operator="greaterThan" allowBlank="1" showInputMessage="1" showErrorMessage="1" error="Bitte ausschließlich Datum ab 01.01.2016 eintragen." sqref="E25">
      <formula1>42370</formula1>
    </dataValidation>
    <dataValidation type="date" operator="greaterThan" allowBlank="1" showInputMessage="1" showErrorMessage="1" error="Bitte ausschließlich Datum nach Projektbeginn eintragen." sqref="H25">
      <formula1>E25</formula1>
    </dataValidation>
    <dataValidation allowBlank="1" showInputMessage="1" showErrorMessage="1" prompt="Bitte Antragsnummer aus dem Kundenportal der NBank übernehmen." sqref="D20:L20"/>
    <dataValidation type="whole" allowBlank="1" showInputMessage="1" showErrorMessage="1" prompt="Bitte hier Anzahl der Teilnehmenden eintragen." sqref="E28">
      <formula1>1</formula1>
      <formula2>1000</formula2>
    </dataValidation>
    <dataValidation type="whole" allowBlank="1" showInputMessage="1" showErrorMessage="1" prompt="Bitte hier geplante Stunden aller Teilnehmenden eintragen." sqref="E31">
      <formula1>1</formula1>
      <formula2>1000000</formula2>
    </dataValidation>
  </dataValidation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Version 1.2 (23.03.2016)</oddFooter>
  </headerFooter>
  <colBreaks count="1" manualBreakCount="1">
    <brk id="14" max="17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Durchschnittssätze!$D$71:$D$76</xm:f>
          </x14:formula1>
          <xm:sqref>D21:L21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Z111"/>
  <sheetViews>
    <sheetView showGridLines="0" zoomScaleNormal="100" workbookViewId="0">
      <selection activeCell="B8" sqref="B8"/>
    </sheetView>
  </sheetViews>
  <sheetFormatPr baseColWidth="10" defaultColWidth="11" defaultRowHeight="14.25" x14ac:dyDescent="0.2"/>
  <cols>
    <col min="1" max="1" width="3.25" style="271" customWidth="1"/>
    <col min="2" max="2" width="20.125" style="271" customWidth="1"/>
    <col min="3" max="3" width="17.5" style="271" customWidth="1"/>
    <col min="4" max="4" width="11" style="271" customWidth="1"/>
    <col min="5" max="5" width="11.25" style="271" customWidth="1"/>
    <col min="6" max="6" width="12" style="271" customWidth="1"/>
    <col min="7" max="8" width="11" style="271"/>
    <col min="9" max="9" width="20.25" style="271" customWidth="1"/>
    <col min="10" max="10" width="11" style="271" customWidth="1"/>
    <col min="11" max="11" width="38" style="271" customWidth="1"/>
    <col min="12" max="12" width="12.75" style="271" customWidth="1"/>
    <col min="13" max="13" width="14.75" style="271" customWidth="1"/>
    <col min="14" max="14" width="15.625" style="271" customWidth="1"/>
    <col min="15" max="15" width="14.125" style="271" customWidth="1"/>
    <col min="16" max="16384" width="11" style="271"/>
  </cols>
  <sheetData>
    <row r="1" spans="1:26" x14ac:dyDescent="0.2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5" x14ac:dyDescent="0.25">
      <c r="A2" s="470" t="s">
        <v>11</v>
      </c>
      <c r="B2" s="470"/>
      <c r="C2" s="470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x14ac:dyDescent="0.2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</row>
    <row r="4" spans="1:26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</row>
    <row r="5" spans="1:26" ht="15" x14ac:dyDescent="0.25">
      <c r="A5" s="304" t="s">
        <v>359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</row>
    <row r="6" spans="1:26" ht="7.5" customHeight="1" x14ac:dyDescent="0.2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</row>
    <row r="7" spans="1:26" ht="42" customHeight="1" x14ac:dyDescent="0.2">
      <c r="B7" s="305" t="s">
        <v>12</v>
      </c>
      <c r="C7" s="305" t="s">
        <v>13</v>
      </c>
      <c r="D7" s="305" t="s">
        <v>20</v>
      </c>
      <c r="E7" s="305" t="s">
        <v>22</v>
      </c>
      <c r="F7" s="305" t="s">
        <v>16</v>
      </c>
      <c r="G7" s="305" t="s">
        <v>14</v>
      </c>
      <c r="H7" s="305" t="s">
        <v>15</v>
      </c>
      <c r="I7" s="305" t="s">
        <v>19</v>
      </c>
      <c r="J7" s="454" t="s">
        <v>18</v>
      </c>
      <c r="K7" s="456"/>
      <c r="L7" s="305" t="s">
        <v>17</v>
      </c>
      <c r="M7" s="305" t="s">
        <v>329</v>
      </c>
      <c r="N7" s="305" t="s">
        <v>331</v>
      </c>
      <c r="O7" s="305" t="s">
        <v>330</v>
      </c>
    </row>
    <row r="8" spans="1:26" x14ac:dyDescent="0.2">
      <c r="B8" s="329"/>
      <c r="C8" s="330"/>
      <c r="D8" s="330"/>
      <c r="E8" s="306" t="str">
        <f>IF(D8="","",F8/D8)</f>
        <v/>
      </c>
      <c r="F8" s="330"/>
      <c r="G8" s="331"/>
      <c r="H8" s="331"/>
      <c r="I8" s="330"/>
      <c r="J8" s="468"/>
      <c r="K8" s="469"/>
      <c r="L8" s="307" t="str">
        <f>IF(OR(F8="",F8=0),"",
IF(E8&gt;100%,"Fehler",
ROUND(1664/39.8*IF(D8&lt;39.8,D8*E8,F8)/365*(H8-G8),2)))</f>
        <v/>
      </c>
      <c r="M8" s="383"/>
      <c r="N8" s="383"/>
      <c r="O8" s="384"/>
    </row>
    <row r="9" spans="1:26" x14ac:dyDescent="0.2">
      <c r="B9" s="329"/>
      <c r="C9" s="329"/>
      <c r="D9" s="329"/>
      <c r="E9" s="306" t="str">
        <f t="shared" ref="E9:E27" si="0">IF(D9="","",F9/D9)</f>
        <v/>
      </c>
      <c r="F9" s="329"/>
      <c r="G9" s="331"/>
      <c r="H9" s="331"/>
      <c r="I9" s="329"/>
      <c r="J9" s="468"/>
      <c r="K9" s="469"/>
      <c r="L9" s="307" t="str">
        <f t="shared" ref="L9:L27" si="1">IF(OR(F9="",F9=0),"",
IF(E9&gt;100%,"Fehler",
ROUND(1664/39.8*IF(D9&lt;39.8,D9*E9,F9)/365*(H9-G9),2)))</f>
        <v/>
      </c>
      <c r="M9" s="385"/>
      <c r="N9" s="385"/>
      <c r="O9" s="386"/>
    </row>
    <row r="10" spans="1:26" x14ac:dyDescent="0.2">
      <c r="B10" s="329"/>
      <c r="C10" s="329"/>
      <c r="D10" s="329"/>
      <c r="E10" s="306" t="str">
        <f t="shared" si="0"/>
        <v/>
      </c>
      <c r="F10" s="329"/>
      <c r="G10" s="331"/>
      <c r="H10" s="331"/>
      <c r="I10" s="329"/>
      <c r="J10" s="468"/>
      <c r="K10" s="469"/>
      <c r="L10" s="307" t="str">
        <f t="shared" si="1"/>
        <v/>
      </c>
      <c r="M10" s="385"/>
      <c r="N10" s="385"/>
      <c r="O10" s="386"/>
    </row>
    <row r="11" spans="1:26" x14ac:dyDescent="0.2">
      <c r="B11" s="329"/>
      <c r="C11" s="329"/>
      <c r="D11" s="329"/>
      <c r="E11" s="306" t="str">
        <f t="shared" si="0"/>
        <v/>
      </c>
      <c r="F11" s="329"/>
      <c r="G11" s="331"/>
      <c r="H11" s="331"/>
      <c r="I11" s="329"/>
      <c r="J11" s="468"/>
      <c r="K11" s="469"/>
      <c r="L11" s="307" t="str">
        <f t="shared" si="1"/>
        <v/>
      </c>
      <c r="M11" s="385"/>
      <c r="N11" s="385"/>
      <c r="O11" s="386"/>
    </row>
    <row r="12" spans="1:26" x14ac:dyDescent="0.2">
      <c r="B12" s="329"/>
      <c r="C12" s="329"/>
      <c r="D12" s="329"/>
      <c r="E12" s="306" t="str">
        <f t="shared" si="0"/>
        <v/>
      </c>
      <c r="F12" s="329"/>
      <c r="G12" s="331"/>
      <c r="H12" s="331"/>
      <c r="I12" s="329"/>
      <c r="J12" s="468"/>
      <c r="K12" s="469"/>
      <c r="L12" s="307" t="str">
        <f t="shared" si="1"/>
        <v/>
      </c>
      <c r="M12" s="385"/>
      <c r="N12" s="385"/>
      <c r="O12" s="386"/>
    </row>
    <row r="13" spans="1:26" x14ac:dyDescent="0.2">
      <c r="B13" s="329"/>
      <c r="C13" s="329"/>
      <c r="D13" s="329"/>
      <c r="E13" s="306" t="str">
        <f t="shared" si="0"/>
        <v/>
      </c>
      <c r="F13" s="329"/>
      <c r="G13" s="331"/>
      <c r="H13" s="331"/>
      <c r="I13" s="329"/>
      <c r="J13" s="468"/>
      <c r="K13" s="469"/>
      <c r="L13" s="307" t="str">
        <f t="shared" si="1"/>
        <v/>
      </c>
      <c r="M13" s="385"/>
      <c r="N13" s="385"/>
      <c r="O13" s="386"/>
    </row>
    <row r="14" spans="1:26" x14ac:dyDescent="0.2">
      <c r="B14" s="329"/>
      <c r="C14" s="329"/>
      <c r="D14" s="329"/>
      <c r="E14" s="306" t="str">
        <f t="shared" si="0"/>
        <v/>
      </c>
      <c r="F14" s="329"/>
      <c r="G14" s="331"/>
      <c r="H14" s="331"/>
      <c r="I14" s="329"/>
      <c r="J14" s="468"/>
      <c r="K14" s="469"/>
      <c r="L14" s="307" t="str">
        <f t="shared" si="1"/>
        <v/>
      </c>
      <c r="M14" s="385"/>
      <c r="N14" s="385"/>
      <c r="O14" s="386"/>
    </row>
    <row r="15" spans="1:26" x14ac:dyDescent="0.2">
      <c r="B15" s="329"/>
      <c r="C15" s="329"/>
      <c r="D15" s="329"/>
      <c r="E15" s="306" t="str">
        <f t="shared" si="0"/>
        <v/>
      </c>
      <c r="F15" s="329"/>
      <c r="G15" s="331"/>
      <c r="H15" s="331"/>
      <c r="I15" s="329"/>
      <c r="J15" s="468"/>
      <c r="K15" s="469"/>
      <c r="L15" s="307" t="str">
        <f t="shared" si="1"/>
        <v/>
      </c>
      <c r="M15" s="385"/>
      <c r="N15" s="385"/>
      <c r="O15" s="386"/>
    </row>
    <row r="16" spans="1:26" x14ac:dyDescent="0.2">
      <c r="B16" s="329"/>
      <c r="C16" s="329"/>
      <c r="D16" s="329"/>
      <c r="E16" s="306" t="str">
        <f t="shared" si="0"/>
        <v/>
      </c>
      <c r="F16" s="329"/>
      <c r="G16" s="331"/>
      <c r="H16" s="331"/>
      <c r="I16" s="329"/>
      <c r="J16" s="468"/>
      <c r="K16" s="469"/>
      <c r="L16" s="307" t="str">
        <f t="shared" si="1"/>
        <v/>
      </c>
      <c r="M16" s="385"/>
      <c r="N16" s="385"/>
      <c r="O16" s="386"/>
    </row>
    <row r="17" spans="2:15" x14ac:dyDescent="0.2">
      <c r="B17" s="329"/>
      <c r="C17" s="329"/>
      <c r="D17" s="329"/>
      <c r="E17" s="306" t="str">
        <f t="shared" si="0"/>
        <v/>
      </c>
      <c r="F17" s="329"/>
      <c r="G17" s="331"/>
      <c r="H17" s="331"/>
      <c r="I17" s="329"/>
      <c r="J17" s="468"/>
      <c r="K17" s="469"/>
      <c r="L17" s="307" t="str">
        <f t="shared" si="1"/>
        <v/>
      </c>
      <c r="M17" s="385"/>
      <c r="N17" s="385"/>
      <c r="O17" s="386"/>
    </row>
    <row r="18" spans="2:15" x14ac:dyDescent="0.2">
      <c r="B18" s="329"/>
      <c r="C18" s="329"/>
      <c r="D18" s="329"/>
      <c r="E18" s="306" t="str">
        <f t="shared" si="0"/>
        <v/>
      </c>
      <c r="F18" s="329"/>
      <c r="G18" s="331"/>
      <c r="H18" s="331"/>
      <c r="I18" s="329"/>
      <c r="J18" s="468"/>
      <c r="K18" s="469"/>
      <c r="L18" s="307" t="str">
        <f t="shared" si="1"/>
        <v/>
      </c>
      <c r="M18" s="385"/>
      <c r="N18" s="385"/>
      <c r="O18" s="386"/>
    </row>
    <row r="19" spans="2:15" x14ac:dyDescent="0.2">
      <c r="B19" s="329"/>
      <c r="C19" s="329"/>
      <c r="D19" s="329"/>
      <c r="E19" s="306" t="str">
        <f t="shared" si="0"/>
        <v/>
      </c>
      <c r="F19" s="329"/>
      <c r="G19" s="331"/>
      <c r="H19" s="331"/>
      <c r="I19" s="329"/>
      <c r="J19" s="468"/>
      <c r="K19" s="469"/>
      <c r="L19" s="307" t="str">
        <f t="shared" si="1"/>
        <v/>
      </c>
      <c r="M19" s="385"/>
      <c r="N19" s="385"/>
      <c r="O19" s="386"/>
    </row>
    <row r="20" spans="2:15" x14ac:dyDescent="0.2">
      <c r="B20" s="329"/>
      <c r="C20" s="329"/>
      <c r="D20" s="329"/>
      <c r="E20" s="306" t="str">
        <f t="shared" si="0"/>
        <v/>
      </c>
      <c r="F20" s="329"/>
      <c r="G20" s="331"/>
      <c r="H20" s="331"/>
      <c r="I20" s="329"/>
      <c r="J20" s="468"/>
      <c r="K20" s="469"/>
      <c r="L20" s="307" t="str">
        <f t="shared" si="1"/>
        <v/>
      </c>
      <c r="M20" s="385"/>
      <c r="N20" s="385"/>
      <c r="O20" s="386"/>
    </row>
    <row r="21" spans="2:15" x14ac:dyDescent="0.2">
      <c r="B21" s="329"/>
      <c r="C21" s="329"/>
      <c r="D21" s="329"/>
      <c r="E21" s="306" t="str">
        <f t="shared" si="0"/>
        <v/>
      </c>
      <c r="F21" s="329"/>
      <c r="G21" s="331"/>
      <c r="H21" s="331"/>
      <c r="I21" s="329"/>
      <c r="J21" s="468"/>
      <c r="K21" s="469"/>
      <c r="L21" s="307" t="str">
        <f t="shared" si="1"/>
        <v/>
      </c>
      <c r="M21" s="385"/>
      <c r="N21" s="385"/>
      <c r="O21" s="386"/>
    </row>
    <row r="22" spans="2:15" x14ac:dyDescent="0.2">
      <c r="B22" s="329"/>
      <c r="C22" s="329"/>
      <c r="D22" s="329"/>
      <c r="E22" s="306" t="str">
        <f t="shared" si="0"/>
        <v/>
      </c>
      <c r="F22" s="329"/>
      <c r="G22" s="331"/>
      <c r="H22" s="331"/>
      <c r="I22" s="329"/>
      <c r="J22" s="468"/>
      <c r="K22" s="469"/>
      <c r="L22" s="307" t="str">
        <f t="shared" si="1"/>
        <v/>
      </c>
      <c r="M22" s="385"/>
      <c r="N22" s="385"/>
      <c r="O22" s="386"/>
    </row>
    <row r="23" spans="2:15" x14ac:dyDescent="0.2">
      <c r="B23" s="329"/>
      <c r="C23" s="329"/>
      <c r="D23" s="329"/>
      <c r="E23" s="306" t="str">
        <f t="shared" si="0"/>
        <v/>
      </c>
      <c r="F23" s="329"/>
      <c r="G23" s="331"/>
      <c r="H23" s="331"/>
      <c r="I23" s="329"/>
      <c r="J23" s="468"/>
      <c r="K23" s="469"/>
      <c r="L23" s="307" t="str">
        <f t="shared" si="1"/>
        <v/>
      </c>
      <c r="M23" s="385"/>
      <c r="N23" s="385"/>
      <c r="O23" s="386"/>
    </row>
    <row r="24" spans="2:15" x14ac:dyDescent="0.2">
      <c r="B24" s="329"/>
      <c r="C24" s="329"/>
      <c r="D24" s="329"/>
      <c r="E24" s="306" t="str">
        <f t="shared" si="0"/>
        <v/>
      </c>
      <c r="F24" s="329"/>
      <c r="G24" s="331"/>
      <c r="H24" s="331"/>
      <c r="I24" s="329"/>
      <c r="J24" s="468"/>
      <c r="K24" s="469"/>
      <c r="L24" s="307" t="str">
        <f t="shared" si="1"/>
        <v/>
      </c>
      <c r="M24" s="385"/>
      <c r="N24" s="385"/>
      <c r="O24" s="386"/>
    </row>
    <row r="25" spans="2:15" x14ac:dyDescent="0.2">
      <c r="B25" s="329"/>
      <c r="C25" s="329"/>
      <c r="D25" s="329"/>
      <c r="E25" s="306" t="str">
        <f t="shared" si="0"/>
        <v/>
      </c>
      <c r="F25" s="329"/>
      <c r="G25" s="331"/>
      <c r="H25" s="331"/>
      <c r="I25" s="329"/>
      <c r="J25" s="468"/>
      <c r="K25" s="469"/>
      <c r="L25" s="307" t="str">
        <f t="shared" si="1"/>
        <v/>
      </c>
      <c r="M25" s="385"/>
      <c r="N25" s="385"/>
      <c r="O25" s="386"/>
    </row>
    <row r="26" spans="2:15" x14ac:dyDescent="0.2">
      <c r="B26" s="329"/>
      <c r="C26" s="329"/>
      <c r="D26" s="329"/>
      <c r="E26" s="306" t="str">
        <f t="shared" si="0"/>
        <v/>
      </c>
      <c r="F26" s="329"/>
      <c r="G26" s="331"/>
      <c r="H26" s="331"/>
      <c r="I26" s="329"/>
      <c r="J26" s="468"/>
      <c r="K26" s="469"/>
      <c r="L26" s="307" t="str">
        <f t="shared" si="1"/>
        <v/>
      </c>
      <c r="M26" s="385"/>
      <c r="N26" s="385"/>
      <c r="O26" s="386"/>
    </row>
    <row r="27" spans="2:15" x14ac:dyDescent="0.2">
      <c r="B27" s="329"/>
      <c r="C27" s="329"/>
      <c r="D27" s="329"/>
      <c r="E27" s="306" t="str">
        <f t="shared" si="0"/>
        <v/>
      </c>
      <c r="F27" s="329"/>
      <c r="G27" s="331"/>
      <c r="H27" s="331"/>
      <c r="I27" s="329"/>
      <c r="J27" s="468"/>
      <c r="K27" s="469"/>
      <c r="L27" s="307" t="str">
        <f t="shared" si="1"/>
        <v/>
      </c>
      <c r="M27" s="385"/>
      <c r="N27" s="385"/>
      <c r="O27" s="386"/>
    </row>
    <row r="28" spans="2:15" x14ac:dyDescent="0.2">
      <c r="N28" s="308" t="s">
        <v>21</v>
      </c>
      <c r="O28" s="309">
        <f>SUM(O8:O27)</f>
        <v>0</v>
      </c>
    </row>
    <row r="29" spans="2:15" x14ac:dyDescent="0.2">
      <c r="N29" s="339"/>
      <c r="O29" s="388"/>
    </row>
    <row r="30" spans="2:15" x14ac:dyDescent="0.2">
      <c r="B30" s="441" t="s">
        <v>43</v>
      </c>
      <c r="C30" s="442"/>
      <c r="D30" s="442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443"/>
    </row>
    <row r="31" spans="2:15" x14ac:dyDescent="0.2">
      <c r="B31" s="472"/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4"/>
    </row>
    <row r="32" spans="2:15" x14ac:dyDescent="0.2">
      <c r="B32" s="475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7"/>
    </row>
    <row r="33" spans="1:15" x14ac:dyDescent="0.2">
      <c r="B33" s="475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7"/>
    </row>
    <row r="34" spans="1:15" x14ac:dyDescent="0.2">
      <c r="B34" s="475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7"/>
    </row>
    <row r="35" spans="1:15" x14ac:dyDescent="0.2">
      <c r="B35" s="475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7"/>
    </row>
    <row r="36" spans="1:15" x14ac:dyDescent="0.2">
      <c r="B36" s="475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7"/>
    </row>
    <row r="37" spans="1:15" x14ac:dyDescent="0.2">
      <c r="B37" s="478"/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80"/>
    </row>
    <row r="39" spans="1:15" s="390" customFormat="1" x14ac:dyDescent="0.2"/>
    <row r="40" spans="1:15" s="390" customFormat="1" x14ac:dyDescent="0.2"/>
    <row r="43" spans="1:15" ht="15" x14ac:dyDescent="0.25">
      <c r="A43" s="471" t="s">
        <v>23</v>
      </c>
      <c r="B43" s="471"/>
      <c r="C43" s="471"/>
    </row>
    <row r="45" spans="1:15" ht="33.75" customHeight="1" x14ac:dyDescent="0.2">
      <c r="B45" s="310" t="s">
        <v>12</v>
      </c>
      <c r="C45" s="310" t="s">
        <v>13</v>
      </c>
      <c r="D45" s="305" t="s">
        <v>14</v>
      </c>
      <c r="E45" s="305" t="s">
        <v>15</v>
      </c>
      <c r="F45" s="467" t="s">
        <v>19</v>
      </c>
      <c r="G45" s="481"/>
      <c r="H45" s="462" t="s">
        <v>343</v>
      </c>
      <c r="I45" s="466"/>
      <c r="J45" s="305" t="s">
        <v>333</v>
      </c>
      <c r="K45" s="393" t="s">
        <v>332</v>
      </c>
      <c r="L45" s="305" t="s">
        <v>48</v>
      </c>
    </row>
    <row r="46" spans="1:15" x14ac:dyDescent="0.2">
      <c r="B46" s="332"/>
      <c r="C46" s="332"/>
      <c r="D46" s="341"/>
      <c r="E46" s="341"/>
      <c r="F46" s="434"/>
      <c r="G46" s="434"/>
      <c r="H46" s="439"/>
      <c r="I46" s="440"/>
      <c r="J46" s="381"/>
      <c r="K46" s="332"/>
      <c r="L46" s="311">
        <f t="shared" ref="L46:L61" si="2">IF(B46="",0,(J46*K46))</f>
        <v>0</v>
      </c>
    </row>
    <row r="47" spans="1:15" x14ac:dyDescent="0.2">
      <c r="B47" s="332"/>
      <c r="C47" s="332"/>
      <c r="D47" s="341"/>
      <c r="E47" s="341"/>
      <c r="F47" s="434"/>
      <c r="G47" s="434"/>
      <c r="H47" s="439"/>
      <c r="I47" s="440"/>
      <c r="J47" s="381"/>
      <c r="K47" s="332"/>
      <c r="L47" s="311">
        <f t="shared" si="2"/>
        <v>0</v>
      </c>
    </row>
    <row r="48" spans="1:15" x14ac:dyDescent="0.2">
      <c r="B48" s="332"/>
      <c r="C48" s="332"/>
      <c r="D48" s="341"/>
      <c r="E48" s="341"/>
      <c r="F48" s="434"/>
      <c r="G48" s="434"/>
      <c r="H48" s="439"/>
      <c r="I48" s="440"/>
      <c r="J48" s="381"/>
      <c r="K48" s="332"/>
      <c r="L48" s="311">
        <f t="shared" si="2"/>
        <v>0</v>
      </c>
    </row>
    <row r="49" spans="2:15" x14ac:dyDescent="0.2">
      <c r="B49" s="332"/>
      <c r="C49" s="332"/>
      <c r="D49" s="341"/>
      <c r="E49" s="341"/>
      <c r="F49" s="434"/>
      <c r="G49" s="434"/>
      <c r="H49" s="439"/>
      <c r="I49" s="440"/>
      <c r="J49" s="381"/>
      <c r="K49" s="332"/>
      <c r="L49" s="311">
        <f t="shared" si="2"/>
        <v>0</v>
      </c>
    </row>
    <row r="50" spans="2:15" x14ac:dyDescent="0.2">
      <c r="B50" s="332"/>
      <c r="C50" s="332"/>
      <c r="D50" s="341"/>
      <c r="E50" s="341"/>
      <c r="F50" s="434"/>
      <c r="G50" s="434"/>
      <c r="H50" s="439"/>
      <c r="I50" s="440"/>
      <c r="J50" s="381"/>
      <c r="K50" s="332"/>
      <c r="L50" s="311">
        <f t="shared" si="2"/>
        <v>0</v>
      </c>
    </row>
    <row r="51" spans="2:15" x14ac:dyDescent="0.2">
      <c r="B51" s="332"/>
      <c r="C51" s="332"/>
      <c r="D51" s="341"/>
      <c r="E51" s="341"/>
      <c r="F51" s="434"/>
      <c r="G51" s="434"/>
      <c r="H51" s="439"/>
      <c r="I51" s="440"/>
      <c r="J51" s="381"/>
      <c r="K51" s="332"/>
      <c r="L51" s="311">
        <f t="shared" si="2"/>
        <v>0</v>
      </c>
    </row>
    <row r="52" spans="2:15" x14ac:dyDescent="0.2">
      <c r="B52" s="332"/>
      <c r="C52" s="332"/>
      <c r="D52" s="341"/>
      <c r="E52" s="341"/>
      <c r="F52" s="434"/>
      <c r="G52" s="434"/>
      <c r="H52" s="439"/>
      <c r="I52" s="440"/>
      <c r="J52" s="381"/>
      <c r="K52" s="332"/>
      <c r="L52" s="311">
        <f t="shared" si="2"/>
        <v>0</v>
      </c>
    </row>
    <row r="53" spans="2:15" x14ac:dyDescent="0.2">
      <c r="B53" s="332"/>
      <c r="C53" s="332"/>
      <c r="D53" s="341"/>
      <c r="E53" s="341"/>
      <c r="F53" s="434"/>
      <c r="G53" s="434"/>
      <c r="H53" s="439"/>
      <c r="I53" s="440"/>
      <c r="J53" s="381"/>
      <c r="K53" s="332"/>
      <c r="L53" s="311">
        <f t="shared" si="2"/>
        <v>0</v>
      </c>
    </row>
    <row r="54" spans="2:15" x14ac:dyDescent="0.2">
      <c r="B54" s="332"/>
      <c r="C54" s="332"/>
      <c r="D54" s="341"/>
      <c r="E54" s="341"/>
      <c r="F54" s="434"/>
      <c r="G54" s="434"/>
      <c r="H54" s="439"/>
      <c r="I54" s="440"/>
      <c r="J54" s="381"/>
      <c r="K54" s="332"/>
      <c r="L54" s="311">
        <f t="shared" si="2"/>
        <v>0</v>
      </c>
    </row>
    <row r="55" spans="2:15" x14ac:dyDescent="0.2">
      <c r="B55" s="332"/>
      <c r="C55" s="332"/>
      <c r="D55" s="341"/>
      <c r="E55" s="341"/>
      <c r="F55" s="434"/>
      <c r="G55" s="434"/>
      <c r="H55" s="439"/>
      <c r="I55" s="440"/>
      <c r="J55" s="381"/>
      <c r="K55" s="332"/>
      <c r="L55" s="311">
        <f t="shared" si="2"/>
        <v>0</v>
      </c>
    </row>
    <row r="56" spans="2:15" x14ac:dyDescent="0.2">
      <c r="B56" s="332"/>
      <c r="C56" s="332"/>
      <c r="D56" s="341"/>
      <c r="E56" s="341"/>
      <c r="F56" s="434"/>
      <c r="G56" s="434"/>
      <c r="H56" s="439"/>
      <c r="I56" s="440"/>
      <c r="J56" s="381"/>
      <c r="K56" s="332"/>
      <c r="L56" s="311">
        <f t="shared" si="2"/>
        <v>0</v>
      </c>
    </row>
    <row r="57" spans="2:15" x14ac:dyDescent="0.2">
      <c r="B57" s="332"/>
      <c r="C57" s="332"/>
      <c r="D57" s="341"/>
      <c r="E57" s="341"/>
      <c r="F57" s="434"/>
      <c r="G57" s="434"/>
      <c r="H57" s="439"/>
      <c r="I57" s="440"/>
      <c r="J57" s="381"/>
      <c r="K57" s="332"/>
      <c r="L57" s="311">
        <f t="shared" si="2"/>
        <v>0</v>
      </c>
    </row>
    <row r="58" spans="2:15" x14ac:dyDescent="0.2">
      <c r="B58" s="332"/>
      <c r="C58" s="332"/>
      <c r="D58" s="341"/>
      <c r="E58" s="341"/>
      <c r="F58" s="434"/>
      <c r="G58" s="434"/>
      <c r="H58" s="439"/>
      <c r="I58" s="440"/>
      <c r="J58" s="381"/>
      <c r="K58" s="332"/>
      <c r="L58" s="311">
        <f t="shared" si="2"/>
        <v>0</v>
      </c>
    </row>
    <row r="59" spans="2:15" x14ac:dyDescent="0.2">
      <c r="B59" s="332"/>
      <c r="C59" s="332"/>
      <c r="D59" s="341"/>
      <c r="E59" s="341"/>
      <c r="F59" s="434"/>
      <c r="G59" s="434"/>
      <c r="H59" s="439"/>
      <c r="I59" s="440"/>
      <c r="J59" s="381"/>
      <c r="K59" s="332"/>
      <c r="L59" s="311">
        <f t="shared" si="2"/>
        <v>0</v>
      </c>
    </row>
    <row r="60" spans="2:15" x14ac:dyDescent="0.2">
      <c r="B60" s="332"/>
      <c r="C60" s="332"/>
      <c r="D60" s="341"/>
      <c r="E60" s="341"/>
      <c r="F60" s="434"/>
      <c r="G60" s="434"/>
      <c r="H60" s="439"/>
      <c r="I60" s="440"/>
      <c r="J60" s="381"/>
      <c r="K60" s="332"/>
      <c r="L60" s="311">
        <f t="shared" si="2"/>
        <v>0</v>
      </c>
    </row>
    <row r="61" spans="2:15" x14ac:dyDescent="0.2">
      <c r="B61" s="332"/>
      <c r="C61" s="332"/>
      <c r="D61" s="341"/>
      <c r="E61" s="341"/>
      <c r="F61" s="434"/>
      <c r="G61" s="434"/>
      <c r="H61" s="439"/>
      <c r="I61" s="440"/>
      <c r="J61" s="381"/>
      <c r="K61" s="332"/>
      <c r="L61" s="311">
        <f t="shared" si="2"/>
        <v>0</v>
      </c>
    </row>
    <row r="62" spans="2:15" x14ac:dyDescent="0.2">
      <c r="J62" s="390"/>
      <c r="K62" s="308" t="s">
        <v>21</v>
      </c>
      <c r="L62" s="312">
        <f>SUM(L46:L61)</f>
        <v>0</v>
      </c>
      <c r="N62" s="397"/>
      <c r="O62" s="398"/>
    </row>
    <row r="63" spans="2:15" x14ac:dyDescent="0.2">
      <c r="J63" s="313"/>
      <c r="K63" s="314"/>
    </row>
    <row r="64" spans="2:15" x14ac:dyDescent="0.2">
      <c r="B64" s="441" t="s">
        <v>43</v>
      </c>
      <c r="C64" s="442"/>
      <c r="D64" s="442"/>
      <c r="E64" s="442"/>
      <c r="F64" s="442"/>
      <c r="G64" s="442"/>
      <c r="H64" s="442"/>
      <c r="I64" s="442"/>
      <c r="J64" s="442"/>
      <c r="K64" s="442"/>
      <c r="L64" s="443"/>
    </row>
    <row r="65" spans="1:13" x14ac:dyDescent="0.2">
      <c r="B65" s="445"/>
      <c r="C65" s="446"/>
      <c r="D65" s="446"/>
      <c r="E65" s="446"/>
      <c r="F65" s="446"/>
      <c r="G65" s="446"/>
      <c r="H65" s="446"/>
      <c r="I65" s="446"/>
      <c r="J65" s="446"/>
      <c r="K65" s="446"/>
      <c r="L65" s="447"/>
    </row>
    <row r="66" spans="1:13" x14ac:dyDescent="0.2">
      <c r="B66" s="448"/>
      <c r="C66" s="458"/>
      <c r="D66" s="458"/>
      <c r="E66" s="458"/>
      <c r="F66" s="458"/>
      <c r="G66" s="458"/>
      <c r="H66" s="458"/>
      <c r="I66" s="458"/>
      <c r="J66" s="458"/>
      <c r="K66" s="458"/>
      <c r="L66" s="450"/>
    </row>
    <row r="67" spans="1:13" x14ac:dyDescent="0.2">
      <c r="B67" s="448"/>
      <c r="C67" s="458"/>
      <c r="D67" s="458"/>
      <c r="E67" s="458"/>
      <c r="F67" s="458"/>
      <c r="G67" s="458"/>
      <c r="H67" s="458"/>
      <c r="I67" s="458"/>
      <c r="J67" s="458"/>
      <c r="K67" s="458"/>
      <c r="L67" s="450"/>
    </row>
    <row r="68" spans="1:13" x14ac:dyDescent="0.2">
      <c r="B68" s="448"/>
      <c r="C68" s="458"/>
      <c r="D68" s="458"/>
      <c r="E68" s="458"/>
      <c r="F68" s="458"/>
      <c r="G68" s="458"/>
      <c r="H68" s="458"/>
      <c r="I68" s="458"/>
      <c r="J68" s="458"/>
      <c r="K68" s="458"/>
      <c r="L68" s="450"/>
    </row>
    <row r="69" spans="1:13" x14ac:dyDescent="0.2">
      <c r="B69" s="451"/>
      <c r="C69" s="452"/>
      <c r="D69" s="452"/>
      <c r="E69" s="452"/>
      <c r="F69" s="452"/>
      <c r="G69" s="452"/>
      <c r="H69" s="452"/>
      <c r="I69" s="452"/>
      <c r="J69" s="452"/>
      <c r="K69" s="452"/>
      <c r="L69" s="453"/>
    </row>
    <row r="70" spans="1:13" x14ac:dyDescent="0.2">
      <c r="J70" s="313"/>
      <c r="K70" s="314"/>
    </row>
    <row r="71" spans="1:13" hidden="1" x14ac:dyDescent="0.2">
      <c r="J71" s="313"/>
      <c r="K71" s="314"/>
    </row>
    <row r="72" spans="1:13" hidden="1" x14ac:dyDescent="0.2"/>
    <row r="73" spans="1:13" ht="15" hidden="1" x14ac:dyDescent="0.25">
      <c r="A73" s="435" t="s">
        <v>24</v>
      </c>
      <c r="B73" s="435"/>
      <c r="C73" s="435"/>
      <c r="D73" s="435"/>
    </row>
    <row r="74" spans="1:13" ht="15" hidden="1" x14ac:dyDescent="0.25">
      <c r="A74" s="315"/>
    </row>
    <row r="75" spans="1:13" ht="31.5" hidden="1" customHeight="1" x14ac:dyDescent="0.2">
      <c r="B75" s="316"/>
      <c r="C75" s="310" t="s">
        <v>25</v>
      </c>
      <c r="D75" s="305" t="s">
        <v>29</v>
      </c>
      <c r="E75" s="305" t="s">
        <v>38</v>
      </c>
      <c r="F75" s="310" t="s">
        <v>26</v>
      </c>
      <c r="H75" s="462" t="s">
        <v>43</v>
      </c>
      <c r="I75" s="465"/>
      <c r="J75" s="465"/>
      <c r="K75" s="465"/>
      <c r="L75" s="465"/>
      <c r="M75" s="466"/>
    </row>
    <row r="76" spans="1:13" hidden="1" x14ac:dyDescent="0.2">
      <c r="B76" s="317" t="s">
        <v>27</v>
      </c>
      <c r="C76" s="392"/>
      <c r="D76" s="334"/>
      <c r="E76" s="334"/>
      <c r="F76" s="318">
        <f>IF(D76="",0+E76,(D76*C76)+E76)</f>
        <v>0</v>
      </c>
      <c r="H76" s="445"/>
      <c r="I76" s="446"/>
      <c r="J76" s="446"/>
      <c r="K76" s="446"/>
      <c r="L76" s="446"/>
      <c r="M76" s="447"/>
    </row>
    <row r="77" spans="1:13" hidden="1" x14ac:dyDescent="0.2">
      <c r="B77" s="317" t="s">
        <v>28</v>
      </c>
      <c r="C77" s="392"/>
      <c r="D77" s="334"/>
      <c r="E77" s="334"/>
      <c r="F77" s="318">
        <f>IF(D77="",0+E77,(D77*C77)+E77)</f>
        <v>0</v>
      </c>
      <c r="H77" s="448"/>
      <c r="I77" s="458"/>
      <c r="J77" s="458"/>
      <c r="K77" s="458"/>
      <c r="L77" s="458"/>
      <c r="M77" s="450"/>
    </row>
    <row r="78" spans="1:13" hidden="1" x14ac:dyDescent="0.2">
      <c r="B78" s="319"/>
      <c r="C78" s="320"/>
      <c r="D78" s="320"/>
      <c r="E78" s="320"/>
      <c r="F78" s="320"/>
      <c r="H78" s="448"/>
      <c r="I78" s="458"/>
      <c r="J78" s="458"/>
      <c r="K78" s="458"/>
      <c r="L78" s="458"/>
      <c r="M78" s="450"/>
    </row>
    <row r="79" spans="1:13" hidden="1" x14ac:dyDescent="0.2">
      <c r="B79" s="317" t="s">
        <v>35</v>
      </c>
      <c r="C79" s="317" t="s">
        <v>31</v>
      </c>
      <c r="D79" s="459" t="s">
        <v>30</v>
      </c>
      <c r="E79" s="460"/>
      <c r="F79" s="317" t="s">
        <v>26</v>
      </c>
      <c r="H79" s="448"/>
      <c r="I79" s="458"/>
      <c r="J79" s="458"/>
      <c r="K79" s="458"/>
      <c r="L79" s="458"/>
      <c r="M79" s="450"/>
    </row>
    <row r="80" spans="1:13" hidden="1" x14ac:dyDescent="0.2">
      <c r="B80" s="321" t="s">
        <v>32</v>
      </c>
      <c r="C80" s="335"/>
      <c r="D80" s="461">
        <v>12</v>
      </c>
      <c r="E80" s="460"/>
      <c r="F80" s="322">
        <f>IF(C80="",0,C80*D80)</f>
        <v>0</v>
      </c>
      <c r="H80" s="448"/>
      <c r="I80" s="458"/>
      <c r="J80" s="458"/>
      <c r="K80" s="458"/>
      <c r="L80" s="458"/>
      <c r="M80" s="450"/>
    </row>
    <row r="81" spans="1:13" hidden="1" x14ac:dyDescent="0.2">
      <c r="B81" s="321" t="s">
        <v>33</v>
      </c>
      <c r="C81" s="335"/>
      <c r="D81" s="436">
        <v>24</v>
      </c>
      <c r="E81" s="437"/>
      <c r="F81" s="322">
        <f>IF(C81="",0,C81*D81)</f>
        <v>0</v>
      </c>
      <c r="H81" s="448"/>
      <c r="I81" s="458"/>
      <c r="J81" s="458"/>
      <c r="K81" s="458"/>
      <c r="L81" s="458"/>
      <c r="M81" s="450"/>
    </row>
    <row r="82" spans="1:13" hidden="1" x14ac:dyDescent="0.2">
      <c r="B82" s="321" t="s">
        <v>34</v>
      </c>
      <c r="C82" s="335"/>
      <c r="D82" s="436">
        <v>12</v>
      </c>
      <c r="E82" s="437"/>
      <c r="F82" s="322">
        <f>IF(C82="",0,C82*D82)</f>
        <v>0</v>
      </c>
      <c r="H82" s="448"/>
      <c r="I82" s="458"/>
      <c r="J82" s="458"/>
      <c r="K82" s="458"/>
      <c r="L82" s="458"/>
      <c r="M82" s="450"/>
    </row>
    <row r="83" spans="1:13" hidden="1" x14ac:dyDescent="0.2">
      <c r="B83" s="320"/>
      <c r="C83" s="320"/>
      <c r="D83" s="319"/>
      <c r="E83" s="320"/>
      <c r="F83" s="320"/>
      <c r="H83" s="448"/>
      <c r="I83" s="458"/>
      <c r="J83" s="458"/>
      <c r="K83" s="458"/>
      <c r="L83" s="458"/>
      <c r="M83" s="450"/>
    </row>
    <row r="84" spans="1:13" hidden="1" x14ac:dyDescent="0.2">
      <c r="B84" s="323" t="s">
        <v>36</v>
      </c>
      <c r="C84" s="310" t="s">
        <v>37</v>
      </c>
      <c r="D84" s="462" t="s">
        <v>39</v>
      </c>
      <c r="E84" s="463"/>
      <c r="F84" s="310" t="s">
        <v>26</v>
      </c>
      <c r="H84" s="448"/>
      <c r="I84" s="458"/>
      <c r="J84" s="458"/>
      <c r="K84" s="458"/>
      <c r="L84" s="458"/>
      <c r="M84" s="450"/>
    </row>
    <row r="85" spans="1:13" hidden="1" x14ac:dyDescent="0.2">
      <c r="B85" s="316"/>
      <c r="C85" s="333"/>
      <c r="D85" s="436">
        <v>20</v>
      </c>
      <c r="E85" s="437"/>
      <c r="F85" s="324">
        <f>IF(C85="",0,(C85*D85))</f>
        <v>0</v>
      </c>
      <c r="H85" s="448"/>
      <c r="I85" s="458"/>
      <c r="J85" s="458"/>
      <c r="K85" s="458"/>
      <c r="L85" s="458"/>
      <c r="M85" s="450"/>
    </row>
    <row r="86" spans="1:13" hidden="1" x14ac:dyDescent="0.2">
      <c r="B86" s="316"/>
      <c r="C86" s="333"/>
      <c r="D86" s="436">
        <v>60</v>
      </c>
      <c r="E86" s="438"/>
      <c r="F86" s="324">
        <f>IF(C86="",0,(C86*D86))</f>
        <v>0</v>
      </c>
      <c r="H86" s="448"/>
      <c r="I86" s="458"/>
      <c r="J86" s="458"/>
      <c r="K86" s="458"/>
      <c r="L86" s="458"/>
      <c r="M86" s="450"/>
    </row>
    <row r="87" spans="1:13" hidden="1" x14ac:dyDescent="0.2">
      <c r="B87" s="325"/>
      <c r="C87" s="325"/>
      <c r="D87" s="326"/>
      <c r="E87" s="308" t="s">
        <v>21</v>
      </c>
      <c r="F87" s="312">
        <f>SUM(F76:F77:F80:F81:F82:F85:F86)</f>
        <v>0</v>
      </c>
      <c r="H87" s="451"/>
      <c r="I87" s="452"/>
      <c r="J87" s="452"/>
      <c r="K87" s="452"/>
      <c r="L87" s="452"/>
      <c r="M87" s="453"/>
    </row>
    <row r="88" spans="1:13" hidden="1" x14ac:dyDescent="0.2"/>
    <row r="89" spans="1:13" hidden="1" x14ac:dyDescent="0.2"/>
    <row r="90" spans="1:13" ht="15" hidden="1" x14ac:dyDescent="0.25">
      <c r="A90" s="435" t="s">
        <v>40</v>
      </c>
      <c r="B90" s="435"/>
      <c r="C90" s="435"/>
      <c r="D90" s="435"/>
    </row>
    <row r="91" spans="1:13" hidden="1" x14ac:dyDescent="0.2"/>
    <row r="92" spans="1:13" ht="32.25" hidden="1" customHeight="1" x14ac:dyDescent="0.2">
      <c r="B92" s="467" t="s">
        <v>41</v>
      </c>
      <c r="C92" s="467"/>
      <c r="D92" s="310" t="s">
        <v>37</v>
      </c>
      <c r="E92" s="305" t="s">
        <v>42</v>
      </c>
      <c r="F92" s="310" t="s">
        <v>26</v>
      </c>
      <c r="H92" s="454" t="s">
        <v>43</v>
      </c>
      <c r="I92" s="455"/>
      <c r="J92" s="455"/>
      <c r="K92" s="455"/>
      <c r="L92" s="455"/>
      <c r="M92" s="456"/>
    </row>
    <row r="93" spans="1:13" hidden="1" x14ac:dyDescent="0.2">
      <c r="B93" s="444"/>
      <c r="C93" s="444"/>
      <c r="D93" s="333"/>
      <c r="E93" s="336"/>
      <c r="F93" s="327">
        <f>IF(B93="",0,(D93*E93))</f>
        <v>0</v>
      </c>
      <c r="H93" s="445"/>
      <c r="I93" s="446"/>
      <c r="J93" s="446"/>
      <c r="K93" s="446"/>
      <c r="L93" s="446"/>
      <c r="M93" s="447"/>
    </row>
    <row r="94" spans="1:13" hidden="1" x14ac:dyDescent="0.2">
      <c r="B94" s="444"/>
      <c r="C94" s="444"/>
      <c r="D94" s="333"/>
      <c r="E94" s="336"/>
      <c r="F94" s="327">
        <f t="shared" ref="F94:F107" si="3">IF(B94="",0,(D94*E94))</f>
        <v>0</v>
      </c>
      <c r="H94" s="448"/>
      <c r="I94" s="449"/>
      <c r="J94" s="449"/>
      <c r="K94" s="449"/>
      <c r="L94" s="449"/>
      <c r="M94" s="450"/>
    </row>
    <row r="95" spans="1:13" hidden="1" x14ac:dyDescent="0.2">
      <c r="B95" s="444"/>
      <c r="C95" s="444"/>
      <c r="D95" s="333"/>
      <c r="E95" s="336"/>
      <c r="F95" s="327">
        <f t="shared" si="3"/>
        <v>0</v>
      </c>
      <c r="H95" s="448"/>
      <c r="I95" s="449"/>
      <c r="J95" s="449"/>
      <c r="K95" s="449"/>
      <c r="L95" s="449"/>
      <c r="M95" s="450"/>
    </row>
    <row r="96" spans="1:13" hidden="1" x14ac:dyDescent="0.2">
      <c r="B96" s="444"/>
      <c r="C96" s="444"/>
      <c r="D96" s="333"/>
      <c r="E96" s="336"/>
      <c r="F96" s="327">
        <f t="shared" si="3"/>
        <v>0</v>
      </c>
      <c r="H96" s="448"/>
      <c r="I96" s="449"/>
      <c r="J96" s="449"/>
      <c r="K96" s="449"/>
      <c r="L96" s="449"/>
      <c r="M96" s="450"/>
    </row>
    <row r="97" spans="2:13" hidden="1" x14ac:dyDescent="0.2">
      <c r="B97" s="444"/>
      <c r="C97" s="444"/>
      <c r="D97" s="333"/>
      <c r="E97" s="336"/>
      <c r="F97" s="327">
        <f t="shared" si="3"/>
        <v>0</v>
      </c>
      <c r="H97" s="448"/>
      <c r="I97" s="449"/>
      <c r="J97" s="449"/>
      <c r="K97" s="449"/>
      <c r="L97" s="449"/>
      <c r="M97" s="450"/>
    </row>
    <row r="98" spans="2:13" hidden="1" x14ac:dyDescent="0.2">
      <c r="B98" s="444"/>
      <c r="C98" s="444"/>
      <c r="D98" s="333"/>
      <c r="E98" s="336"/>
      <c r="F98" s="327">
        <f t="shared" si="3"/>
        <v>0</v>
      </c>
      <c r="H98" s="448"/>
      <c r="I98" s="449"/>
      <c r="J98" s="449"/>
      <c r="K98" s="449"/>
      <c r="L98" s="449"/>
      <c r="M98" s="450"/>
    </row>
    <row r="99" spans="2:13" hidden="1" x14ac:dyDescent="0.2">
      <c r="B99" s="444"/>
      <c r="C99" s="444"/>
      <c r="D99" s="333"/>
      <c r="E99" s="336"/>
      <c r="F99" s="327">
        <f t="shared" si="3"/>
        <v>0</v>
      </c>
      <c r="H99" s="448"/>
      <c r="I99" s="449"/>
      <c r="J99" s="449"/>
      <c r="K99" s="449"/>
      <c r="L99" s="449"/>
      <c r="M99" s="450"/>
    </row>
    <row r="100" spans="2:13" hidden="1" x14ac:dyDescent="0.2">
      <c r="B100" s="444"/>
      <c r="C100" s="444"/>
      <c r="D100" s="333"/>
      <c r="E100" s="336"/>
      <c r="F100" s="327">
        <f t="shared" si="3"/>
        <v>0</v>
      </c>
      <c r="H100" s="448"/>
      <c r="I100" s="449"/>
      <c r="J100" s="449"/>
      <c r="K100" s="449"/>
      <c r="L100" s="449"/>
      <c r="M100" s="450"/>
    </row>
    <row r="101" spans="2:13" hidden="1" x14ac:dyDescent="0.2">
      <c r="B101" s="444"/>
      <c r="C101" s="444"/>
      <c r="D101" s="333"/>
      <c r="E101" s="336"/>
      <c r="F101" s="327">
        <f t="shared" si="3"/>
        <v>0</v>
      </c>
      <c r="H101" s="448"/>
      <c r="I101" s="449"/>
      <c r="J101" s="449"/>
      <c r="K101" s="449"/>
      <c r="L101" s="449"/>
      <c r="M101" s="450"/>
    </row>
    <row r="102" spans="2:13" hidden="1" x14ac:dyDescent="0.2">
      <c r="B102" s="444"/>
      <c r="C102" s="444"/>
      <c r="D102" s="333"/>
      <c r="E102" s="336"/>
      <c r="F102" s="327">
        <f t="shared" si="3"/>
        <v>0</v>
      </c>
      <c r="H102" s="448"/>
      <c r="I102" s="449"/>
      <c r="J102" s="449"/>
      <c r="K102" s="449"/>
      <c r="L102" s="449"/>
      <c r="M102" s="450"/>
    </row>
    <row r="103" spans="2:13" hidden="1" x14ac:dyDescent="0.2">
      <c r="B103" s="444"/>
      <c r="C103" s="444"/>
      <c r="D103" s="333"/>
      <c r="E103" s="336"/>
      <c r="F103" s="327">
        <f t="shared" si="3"/>
        <v>0</v>
      </c>
      <c r="H103" s="448"/>
      <c r="I103" s="449"/>
      <c r="J103" s="449"/>
      <c r="K103" s="449"/>
      <c r="L103" s="449"/>
      <c r="M103" s="450"/>
    </row>
    <row r="104" spans="2:13" hidden="1" x14ac:dyDescent="0.2">
      <c r="B104" s="444"/>
      <c r="C104" s="444"/>
      <c r="D104" s="333"/>
      <c r="E104" s="336"/>
      <c r="F104" s="327">
        <f t="shared" si="3"/>
        <v>0</v>
      </c>
      <c r="H104" s="448"/>
      <c r="I104" s="449"/>
      <c r="J104" s="449"/>
      <c r="K104" s="449"/>
      <c r="L104" s="449"/>
      <c r="M104" s="450"/>
    </row>
    <row r="105" spans="2:13" hidden="1" x14ac:dyDescent="0.2">
      <c r="B105" s="444"/>
      <c r="C105" s="444"/>
      <c r="D105" s="333"/>
      <c r="E105" s="336"/>
      <c r="F105" s="327">
        <f t="shared" si="3"/>
        <v>0</v>
      </c>
      <c r="H105" s="448"/>
      <c r="I105" s="449"/>
      <c r="J105" s="449"/>
      <c r="K105" s="449"/>
      <c r="L105" s="449"/>
      <c r="M105" s="450"/>
    </row>
    <row r="106" spans="2:13" hidden="1" x14ac:dyDescent="0.2">
      <c r="B106" s="444"/>
      <c r="C106" s="444"/>
      <c r="D106" s="333"/>
      <c r="E106" s="336"/>
      <c r="F106" s="327">
        <f t="shared" si="3"/>
        <v>0</v>
      </c>
      <c r="H106" s="448"/>
      <c r="I106" s="449"/>
      <c r="J106" s="449"/>
      <c r="K106" s="449"/>
      <c r="L106" s="449"/>
      <c r="M106" s="450"/>
    </row>
    <row r="107" spans="2:13" hidden="1" x14ac:dyDescent="0.2">
      <c r="B107" s="444"/>
      <c r="C107" s="444"/>
      <c r="D107" s="333"/>
      <c r="E107" s="336"/>
      <c r="F107" s="327">
        <f t="shared" si="3"/>
        <v>0</v>
      </c>
      <c r="H107" s="448"/>
      <c r="I107" s="449"/>
      <c r="J107" s="449"/>
      <c r="K107" s="449"/>
      <c r="L107" s="449"/>
      <c r="M107" s="450"/>
    </row>
    <row r="108" spans="2:13" hidden="1" x14ac:dyDescent="0.2">
      <c r="E108" s="308" t="s">
        <v>21</v>
      </c>
      <c r="F108" s="328">
        <f>SUM(F93:F107)</f>
        <v>0</v>
      </c>
      <c r="H108" s="451"/>
      <c r="I108" s="452"/>
      <c r="J108" s="452"/>
      <c r="K108" s="452"/>
      <c r="L108" s="452"/>
      <c r="M108" s="453"/>
    </row>
    <row r="109" spans="2:13" hidden="1" x14ac:dyDescent="0.2"/>
    <row r="110" spans="2:13" hidden="1" x14ac:dyDescent="0.2"/>
    <row r="111" spans="2:13" hidden="1" x14ac:dyDescent="0.2">
      <c r="J111" s="457" t="s">
        <v>45</v>
      </c>
      <c r="K111" s="457"/>
      <c r="L111" s="464">
        <f>SUM(O28+O62+F87+F108)</f>
        <v>0</v>
      </c>
      <c r="M111" s="464"/>
    </row>
  </sheetData>
  <sheetProtection password="C42B" sheet="1" selectLockedCells="1"/>
  <mergeCells count="92">
    <mergeCell ref="A2:C2"/>
    <mergeCell ref="A43:C43"/>
    <mergeCell ref="H45:I45"/>
    <mergeCell ref="H46:I46"/>
    <mergeCell ref="H47:I47"/>
    <mergeCell ref="B30:O30"/>
    <mergeCell ref="B31:O37"/>
    <mergeCell ref="F45:G45"/>
    <mergeCell ref="F46:G46"/>
    <mergeCell ref="J26:K26"/>
    <mergeCell ref="J27:K27"/>
    <mergeCell ref="J21:K21"/>
    <mergeCell ref="J19:K19"/>
    <mergeCell ref="J20:K20"/>
    <mergeCell ref="J7:K7"/>
    <mergeCell ref="J8:K8"/>
    <mergeCell ref="F58:G58"/>
    <mergeCell ref="H48:I48"/>
    <mergeCell ref="J22:K22"/>
    <mergeCell ref="J23:K23"/>
    <mergeCell ref="J24:K24"/>
    <mergeCell ref="J25:K25"/>
    <mergeCell ref="F47:G47"/>
    <mergeCell ref="F48:G48"/>
    <mergeCell ref="F49:G49"/>
    <mergeCell ref="F56:G56"/>
    <mergeCell ref="F55:G55"/>
    <mergeCell ref="F50:G50"/>
    <mergeCell ref="F51:G51"/>
    <mergeCell ref="F52:G52"/>
    <mergeCell ref="F53:G53"/>
    <mergeCell ref="F54:G54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11:K111"/>
    <mergeCell ref="B65:L69"/>
    <mergeCell ref="D79:E79"/>
    <mergeCell ref="D80:E80"/>
    <mergeCell ref="D81:E81"/>
    <mergeCell ref="D82:E82"/>
    <mergeCell ref="D84:E84"/>
    <mergeCell ref="L111:M111"/>
    <mergeCell ref="H75:M75"/>
    <mergeCell ref="H76:M87"/>
    <mergeCell ref="B105:C105"/>
    <mergeCell ref="B106:C106"/>
    <mergeCell ref="B107:C107"/>
    <mergeCell ref="B99:C99"/>
    <mergeCell ref="B92:C92"/>
    <mergeCell ref="H49:I49"/>
    <mergeCell ref="H56:I56"/>
    <mergeCell ref="H57:I57"/>
    <mergeCell ref="H55:I55"/>
    <mergeCell ref="F57:G57"/>
    <mergeCell ref="H58:I58"/>
    <mergeCell ref="H59:I59"/>
    <mergeCell ref="H50:I50"/>
    <mergeCell ref="H51:I51"/>
    <mergeCell ref="H52:I52"/>
    <mergeCell ref="H53:I53"/>
    <mergeCell ref="H54:I54"/>
    <mergeCell ref="H60:I60"/>
    <mergeCell ref="H61:I61"/>
    <mergeCell ref="B64:L64"/>
    <mergeCell ref="B93:C93"/>
    <mergeCell ref="B94:C94"/>
    <mergeCell ref="H93:M108"/>
    <mergeCell ref="H92:M92"/>
    <mergeCell ref="B100:C100"/>
    <mergeCell ref="B101:C101"/>
    <mergeCell ref="B102:C102"/>
    <mergeCell ref="B103:C103"/>
    <mergeCell ref="B104:C104"/>
    <mergeCell ref="B95:C95"/>
    <mergeCell ref="B96:C96"/>
    <mergeCell ref="B97:C97"/>
    <mergeCell ref="B98:C98"/>
    <mergeCell ref="F59:G59"/>
    <mergeCell ref="F60:G60"/>
    <mergeCell ref="F61:G61"/>
    <mergeCell ref="A73:D73"/>
    <mergeCell ref="A90:D90"/>
    <mergeCell ref="D85:E85"/>
    <mergeCell ref="D86:E86"/>
  </mergeCells>
  <dataValidations xWindow="836" yWindow="559" count="6">
    <dataValidation type="decimal" allowBlank="1" showInputMessage="1" showErrorMessage="1" error="Bitte nur Zahlen eintragen!" sqref="D8:D27 F8:F27">
      <formula1>0</formula1>
      <formula2>100</formula2>
    </dataValidation>
    <dataValidation type="decimal" allowBlank="1" showInputMessage="1" showErrorMessage="1" error="Bitte nur Zahlen eingeben!" sqref="M8:N27">
      <formula1>0</formula1>
      <formula2>1000000</formula2>
    </dataValidation>
    <dataValidation type="whole" operator="greaterThan" allowBlank="1" showInputMessage="1" showErrorMessage="1" sqref="C76:C77 D93:D107">
      <formula1>0</formula1>
    </dataValidation>
    <dataValidation type="whole" allowBlank="1" showInputMessage="1" showErrorMessage="1" sqref="C80:C82 C85:C86">
      <formula1>1</formula1>
      <formula2>9999</formula2>
    </dataValidation>
    <dataValidation type="decimal" allowBlank="1" showInputMessage="1" showErrorMessage="1" sqref="E76:E77">
      <formula1>1</formula1>
      <formula2>99999</formula2>
    </dataValidation>
    <dataValidation type="decimal" operator="greaterThanOrEqual" allowBlank="1" showInputMessage="1" showErrorMessage="1" sqref="O8:O27">
      <formula1>0</formula1>
    </dataValidation>
  </dataValidations>
  <pageMargins left="0.7" right="0.7" top="0.78740157499999996" bottom="0.78740157499999996" header="0.3" footer="0.3"/>
  <pageSetup paperSize="9" scale="52" fitToHeight="2" orientation="landscape" r:id="rId1"/>
  <headerFooter>
    <oddFooter>&amp;L&amp;8Investitions- und Förderbank Niedersachsen - NBank
Günther-Wagner-Allee 12 - 16 
30177 Hannover
Telefon: 0511.30031-333  Telefax: 0511.30031-11333  beratung@nbank.de  www.nbank.de&amp;R&amp;8Projektkalkulation QuA Version 1.0 (12.02.2016)</oddFooter>
  </headerFooter>
  <rowBreaks count="2" manualBreakCount="2">
    <brk id="41" max="15" man="1"/>
    <brk id="7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xWindow="836" yWindow="559" count="7">
        <x14:dataValidation type="list" allowBlank="1" showInputMessage="1" showErrorMessage="1" prompt="Bitte auswählen!">
          <x14:formula1>
            <xm:f>Durchschnittssätze!$F$61:$F$62</xm:f>
          </x14:formula1>
          <xm:sqref>D76:D77</xm:sqref>
        </x14:dataValidation>
        <x14:dataValidation type="list" allowBlank="1" showInputMessage="1" showErrorMessage="1" prompt="Bitte Auswahl treffen!">
          <x14:formula1>
            <xm:f>Durchschnittssätze!$C$55:$C$58</xm:f>
          </x14:formula1>
          <xm:sqref>J8:K27</xm:sqref>
        </x14:dataValidation>
        <x14:dataValidation type="list" allowBlank="1" showInputMessage="1" showErrorMessage="1" prompt="Bitte Auswahl treffen!">
          <x14:formula1>
            <xm:f>Durchschnittssätze!$J$54:$J$57</xm:f>
          </x14:formula1>
          <xm:sqref>H46:I61</xm:sqref>
        </x14:dataValidation>
        <x14:dataValidation type="date" operator="greaterThanOrEqual" allowBlank="1" showInputMessage="1" showErrorMessage="1">
          <x14:formula1>
            <xm:f>'Allgemeine Angaben'!E25</xm:f>
          </x14:formula1>
          <xm:sqref>D46:D61</xm:sqref>
        </x14:dataValidation>
        <x14:dataValidation type="date" allowBlank="1" showInputMessage="1" showErrorMessage="1">
          <x14:formula1>
            <xm:f>D46</xm:f>
          </x14:formula1>
          <x14:formula2>
            <xm:f>'Allgemeine Angaben'!H$25</xm:f>
          </x14:formula2>
          <xm:sqref>E46:E61</xm:sqref>
        </x14:dataValidation>
        <x14:dataValidation type="date" allowBlank="1" showInputMessage="1" showErrorMessage="1" error="Datum muss im Projekzeitraum liegen!">
          <x14:formula1>
            <xm:f>'Allgemeine Angaben'!E25</xm:f>
          </x14:formula1>
          <x14:formula2>
            <xm:f>'Allgemeine Angaben'!H25</xm:f>
          </x14:formula2>
          <xm:sqref>G8:G27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G8</xm:f>
          </x14:formula1>
          <x14:formula2>
            <xm:f>'Allgemeine Angaben'!H$25</xm:f>
          </x14:formula2>
          <xm:sqref>H8:H27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2:EW194"/>
  <sheetViews>
    <sheetView showGridLines="0" zoomScaleNormal="100" workbookViewId="0">
      <selection activeCell="R14" sqref="R14"/>
    </sheetView>
  </sheetViews>
  <sheetFormatPr baseColWidth="10" defaultColWidth="11" defaultRowHeight="12.75" outlineLevelRow="1" outlineLevelCol="1" x14ac:dyDescent="0.2"/>
  <cols>
    <col min="1" max="1" width="1.5" style="2" customWidth="1"/>
    <col min="2" max="2" width="18.75" style="2" customWidth="1"/>
    <col min="3" max="3" width="15.5" style="2" customWidth="1"/>
    <col min="4" max="4" width="8.875" style="2" customWidth="1"/>
    <col min="5" max="5" width="10.5" style="7" customWidth="1"/>
    <col min="6" max="6" width="10.625" style="9" customWidth="1"/>
    <col min="7" max="7" width="10.125" style="8" customWidth="1"/>
    <col min="8" max="8" width="10.625" style="2" customWidth="1"/>
    <col min="9" max="9" width="10.75" style="7" customWidth="1"/>
    <col min="10" max="10" width="11" style="2" customWidth="1"/>
    <col min="11" max="11" width="5" style="2" customWidth="1"/>
    <col min="12" max="12" width="9.875" style="6" customWidth="1"/>
    <col min="13" max="13" width="9.625" style="2" customWidth="1"/>
    <col min="14" max="14" width="10.875" style="2" customWidth="1"/>
    <col min="15" max="15" width="11.375" style="4" customWidth="1"/>
    <col min="16" max="16" width="12.125" style="4" customWidth="1"/>
    <col min="17" max="17" width="12.875" style="4" customWidth="1"/>
    <col min="18" max="18" width="12.75" style="4" customWidth="1"/>
    <col min="19" max="19" width="10.75" style="5" customWidth="1"/>
    <col min="20" max="20" width="11.125" style="4" customWidth="1"/>
    <col min="21" max="21" width="10.75" style="2" customWidth="1"/>
    <col min="22" max="22" width="10" style="2" hidden="1" customWidth="1" outlineLevel="1"/>
    <col min="23" max="25" width="10" style="3" hidden="1" customWidth="1" outlineLevel="1"/>
    <col min="26" max="41" width="10" style="2" hidden="1" customWidth="1" outlineLevel="1"/>
    <col min="42" max="42" width="10.375" style="2" hidden="1" customWidth="1" outlineLevel="1"/>
    <col min="43" max="43" width="10" style="2" hidden="1" customWidth="1" outlineLevel="1"/>
    <col min="44" max="44" width="10" style="2" customWidth="1" collapsed="1"/>
    <col min="45" max="49" width="10" style="2" customWidth="1"/>
    <col min="50" max="50" width="10.125" style="2" customWidth="1"/>
    <col min="51" max="51" width="9.5" style="2" customWidth="1"/>
    <col min="52" max="81" width="10" style="2" customWidth="1"/>
    <col min="82" max="82" width="10.875" style="2" customWidth="1"/>
    <col min="83" max="141" width="10" style="2" customWidth="1"/>
    <col min="142" max="16384" width="11" style="2"/>
  </cols>
  <sheetData>
    <row r="2" spans="1:42" ht="25.5" customHeight="1" x14ac:dyDescent="0.4">
      <c r="B2" s="214" t="s">
        <v>93</v>
      </c>
      <c r="C2" s="212"/>
      <c r="D2" s="212"/>
      <c r="I2" s="130"/>
      <c r="J2" s="13"/>
      <c r="K2" s="13"/>
      <c r="L2" s="13"/>
      <c r="M2" s="13"/>
      <c r="N2" s="13"/>
      <c r="O2" s="125"/>
      <c r="P2" s="125"/>
      <c r="Q2" s="125"/>
      <c r="R2" s="125"/>
      <c r="AI2" s="213" t="s">
        <v>92</v>
      </c>
      <c r="AJ2" s="213" t="s">
        <v>91</v>
      </c>
    </row>
    <row r="3" spans="1:42" ht="12.75" customHeight="1" x14ac:dyDescent="0.2">
      <c r="B3" s="212"/>
      <c r="C3" s="212"/>
      <c r="D3" s="212"/>
      <c r="I3" s="130"/>
      <c r="J3" s="13"/>
      <c r="K3" s="13"/>
      <c r="L3" s="13"/>
      <c r="M3" s="13"/>
      <c r="N3" s="13"/>
      <c r="O3" s="125"/>
      <c r="P3" s="125"/>
      <c r="Q3" s="125"/>
      <c r="R3" s="125"/>
      <c r="AG3" s="2" t="e">
        <f t="shared" ref="AG3:AG8" si="0">IF($AD$7&lt;=AI3,1,0)</f>
        <v>#VALUE!</v>
      </c>
      <c r="AH3" s="2">
        <v>6</v>
      </c>
      <c r="AI3" s="30">
        <v>12</v>
      </c>
      <c r="AJ3" s="193">
        <v>0.03</v>
      </c>
    </row>
    <row r="4" spans="1:42" ht="15.75" customHeight="1" thickBo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G4" s="2" t="e">
        <f t="shared" si="0"/>
        <v>#VALUE!</v>
      </c>
      <c r="AH4" s="2">
        <v>5</v>
      </c>
      <c r="AI4" s="30">
        <v>24</v>
      </c>
      <c r="AJ4" s="193">
        <v>0.06</v>
      </c>
    </row>
    <row r="5" spans="1:42" ht="15.75" customHeight="1" thickBot="1" x14ac:dyDescent="0.25">
      <c r="B5" s="200" t="s">
        <v>90</v>
      </c>
      <c r="C5" s="514"/>
      <c r="D5" s="515"/>
      <c r="I5" s="130"/>
      <c r="J5" s="13"/>
      <c r="K5" s="527" t="s">
        <v>89</v>
      </c>
      <c r="L5" s="528"/>
      <c r="M5" s="528"/>
      <c r="N5" s="528"/>
      <c r="O5" s="528"/>
      <c r="P5" s="529"/>
      <c r="Q5" s="125"/>
      <c r="R5" s="125"/>
      <c r="Y5" s="2"/>
      <c r="AG5" s="2" t="e">
        <f t="shared" si="0"/>
        <v>#VALUE!</v>
      </c>
      <c r="AH5" s="2">
        <v>4</v>
      </c>
      <c r="AI5" s="30">
        <v>36</v>
      </c>
      <c r="AJ5" s="193">
        <v>0.09</v>
      </c>
    </row>
    <row r="6" spans="1:42" ht="15.75" customHeight="1" thickBot="1" x14ac:dyDescent="0.25">
      <c r="B6" s="211" t="s">
        <v>88</v>
      </c>
      <c r="C6" s="525" t="str">
        <f>IF('Allgemeine Angaben'!D20="","",'Allgemeine Angaben'!D20)</f>
        <v>wird von NBank vergeben</v>
      </c>
      <c r="D6" s="526"/>
      <c r="E6" s="210" t="str">
        <f>IF(C6="","",IF(OR(C6&lt;80000000,C6&gt;89999999),"Fehler !!!",""))</f>
        <v>Fehler !!!</v>
      </c>
      <c r="F6" s="209"/>
      <c r="G6" s="208" t="s">
        <v>87</v>
      </c>
      <c r="H6" s="197" t="s">
        <v>86</v>
      </c>
      <c r="I6" s="207" t="str">
        <f>IF('Allgemeine Angaben'!E25="","",'Allgemeine Angaben'!E25)</f>
        <v/>
      </c>
      <c r="K6" s="530"/>
      <c r="L6" s="531"/>
      <c r="M6" s="531"/>
      <c r="N6" s="531"/>
      <c r="O6" s="531"/>
      <c r="P6" s="532"/>
      <c r="Q6" s="195"/>
      <c r="R6" s="195"/>
      <c r="S6" s="195"/>
      <c r="T6" s="195"/>
      <c r="U6" s="3"/>
      <c r="W6" s="2"/>
      <c r="X6" s="519" t="s">
        <v>85</v>
      </c>
      <c r="Y6" s="519"/>
      <c r="Z6" s="519"/>
      <c r="AA6" s="519"/>
      <c r="AB6" s="519"/>
      <c r="AC6" s="206"/>
      <c r="AD6" s="206"/>
      <c r="AG6" s="2" t="e">
        <f t="shared" si="0"/>
        <v>#VALUE!</v>
      </c>
      <c r="AH6" s="2">
        <v>3</v>
      </c>
      <c r="AI6" s="30">
        <v>48</v>
      </c>
      <c r="AJ6" s="193">
        <v>0.09</v>
      </c>
    </row>
    <row r="7" spans="1:42" ht="15.75" customHeight="1" thickBot="1" x14ac:dyDescent="0.25">
      <c r="B7" s="205"/>
      <c r="C7" s="205"/>
      <c r="D7" s="205"/>
      <c r="F7" s="7"/>
      <c r="H7" s="197" t="s">
        <v>84</v>
      </c>
      <c r="I7" s="204" t="str">
        <f>IF('Allgemeine Angaben'!H25="","",'Allgemeine Angaben'!H25)</f>
        <v/>
      </c>
      <c r="J7" s="203" t="str">
        <f>IF(I7&lt;I6," Fehler !!!","")</f>
        <v/>
      </c>
      <c r="K7" s="533" t="s">
        <v>83</v>
      </c>
      <c r="L7" s="534"/>
      <c r="M7" s="534"/>
      <c r="N7" s="535"/>
      <c r="O7" s="202" t="str">
        <f>IF(I6="","",VLOOKUP($AG$9,$AH$3:$AJ$8,3,FALSE))</f>
        <v/>
      </c>
      <c r="P7" s="201" t="s">
        <v>82</v>
      </c>
      <c r="Q7" s="133"/>
      <c r="R7" s="195"/>
      <c r="S7" s="195"/>
      <c r="T7" s="195"/>
      <c r="X7" s="2"/>
      <c r="Y7" s="200" t="s">
        <v>81</v>
      </c>
      <c r="Z7" s="30" t="e">
        <f>YEAR(I7)-YEAR(I6)+1</f>
        <v>#VALUE!</v>
      </c>
      <c r="AC7" s="200" t="s">
        <v>80</v>
      </c>
      <c r="AD7" s="199" t="e">
        <f>DATEDIF(I6,I7,"M")+1</f>
        <v>#VALUE!</v>
      </c>
      <c r="AG7" s="2" t="e">
        <f t="shared" si="0"/>
        <v>#VALUE!</v>
      </c>
      <c r="AH7" s="2">
        <v>2</v>
      </c>
      <c r="AI7" s="30">
        <v>60</v>
      </c>
      <c r="AJ7" s="193">
        <v>0.09</v>
      </c>
    </row>
    <row r="8" spans="1:42" ht="15" customHeight="1" thickBot="1" x14ac:dyDescent="0.25">
      <c r="B8" s="198"/>
      <c r="C8" s="198"/>
      <c r="D8" s="198"/>
      <c r="F8" s="7"/>
      <c r="H8" s="197"/>
      <c r="I8" s="196"/>
      <c r="K8" s="536" t="s">
        <v>79</v>
      </c>
      <c r="L8" s="537"/>
      <c r="M8" s="537"/>
      <c r="N8" s="537"/>
      <c r="O8" s="537"/>
      <c r="P8" s="538"/>
      <c r="Q8" s="195"/>
      <c r="R8" s="195"/>
      <c r="X8" s="2"/>
      <c r="Y8" s="192" t="s">
        <v>78</v>
      </c>
      <c r="Z8" s="194" t="e">
        <f>MIN(365,IF(YEAR($I$6)=YEAR($I$7),DATEDIF($I$6,$I$7,"D")+1,DATEDIF($I$6,VLOOKUP(YEAR($I$6),$AM$11:$AN$20,2,FALSE),"D")+1))</f>
        <v>#VALUE!</v>
      </c>
      <c r="AA8" s="194" t="e">
        <f>IF(AA9="","",MIN(365,IF(AB9&lt;&gt;"",VLOOKUP(AA9,$AM$11:$AP$20,4,FALSE),VLOOKUP(AA9,$AM$11:$AP$20,4,FALSE)-DATEDIF($I$7,VLOOKUP(YEAR($I$7),$AM$11:$AN$20,2,FALSE),"D"))))</f>
        <v>#VALUE!</v>
      </c>
      <c r="AB8" s="158" t="e">
        <f>IF(AB9="","",MIN(365,IF(AC9&lt;&gt;"",VLOOKUP(AB9,$AM$11:$AP$20,4,FALSE),365-DATEDIF(I7,VLOOKUP(YEAR(I7),AM11:AN20,2,FALSE),"D"))))</f>
        <v>#VALUE!</v>
      </c>
      <c r="AC8" s="2" t="e">
        <f>IF(AC9="","",MIN(365,IF(AD9&lt;&gt;"",VLOOKUP(AC9,AM11:AP20,4,FALSE),365-DATEDIF(I7,VLOOKUP(YEAR(I7),AM11:AN20,2,FALSE),"D"))))</f>
        <v>#VALUE!</v>
      </c>
      <c r="AD8" s="2" t="e">
        <f>IF(AD9="","",MIN(365,IF(AE9&lt;&gt;"",VLOOKUP(AD9,AM11:AP20,4,FALSE),365-DATEDIF(I7,VLOOKUP(YEAR(I7),AM11:AN20,2,FALSE),"D"))))</f>
        <v>#VALUE!</v>
      </c>
      <c r="AE8" s="2" t="e">
        <f>IF(AE9="","",MIN(365,VLOOKUP(AE9,$AM$11:$AP$20,4,FALSE)-DATEDIF(I7,VLOOKUP(YEAR(I7),AM11:AN20,2,FALSE),"D")))</f>
        <v>#VALUE!</v>
      </c>
      <c r="AG8" s="2" t="e">
        <f t="shared" si="0"/>
        <v>#VALUE!</v>
      </c>
      <c r="AH8" s="2">
        <v>1</v>
      </c>
      <c r="AI8" s="30">
        <v>72</v>
      </c>
      <c r="AJ8" s="193">
        <v>0.09</v>
      </c>
    </row>
    <row r="9" spans="1:42" ht="15.75" customHeight="1" thickBot="1" x14ac:dyDescent="0.25">
      <c r="B9" s="520" t="s">
        <v>77</v>
      </c>
      <c r="C9" s="521"/>
      <c r="D9" s="521"/>
      <c r="E9" s="522"/>
      <c r="I9" s="2"/>
      <c r="L9" s="2"/>
      <c r="O9" s="2"/>
      <c r="P9" s="2"/>
      <c r="Q9" s="2"/>
      <c r="R9" s="2"/>
      <c r="S9" s="2"/>
      <c r="T9" s="2"/>
      <c r="U9" s="13"/>
      <c r="V9" s="13"/>
      <c r="W9" s="14"/>
      <c r="X9" s="2"/>
      <c r="Y9" s="192" t="s">
        <v>76</v>
      </c>
      <c r="Z9" s="191" t="e">
        <f>YEAR(I6)</f>
        <v>#VALUE!</v>
      </c>
      <c r="AA9" s="190" t="e">
        <f>IF(AND(Z9&lt;&gt;"",$Z$7&gt;1),Z9+1,"")</f>
        <v>#VALUE!</v>
      </c>
      <c r="AB9" s="189" t="e">
        <f>IF(AND(AA9&lt;&gt;"",$Z$7&gt;2),AA9+1,"")</f>
        <v>#VALUE!</v>
      </c>
      <c r="AC9" s="188" t="e">
        <f>IF(AND(AB9&lt;&gt;"",$Z$7&gt;3),AB9+1,"")</f>
        <v>#VALUE!</v>
      </c>
      <c r="AD9" s="30" t="e">
        <f>IF(AND(AC9&lt;&gt;"",$Z$7&gt;4),AC9+1,"")</f>
        <v>#VALUE!</v>
      </c>
      <c r="AE9" s="187" t="e">
        <f>IF(AND(AD9&lt;&gt;"",$Z$7&gt;5),AD9+1,"")</f>
        <v>#VALUE!</v>
      </c>
      <c r="AG9" s="2" t="e">
        <f>SUM(AG3:AG8)</f>
        <v>#VALUE!</v>
      </c>
    </row>
    <row r="10" spans="1:42" ht="64.5" customHeight="1" x14ac:dyDescent="0.2">
      <c r="A10" s="168"/>
      <c r="B10" s="488" t="s">
        <v>18</v>
      </c>
      <c r="C10" s="489"/>
      <c r="D10" s="122" t="s">
        <v>67</v>
      </c>
      <c r="E10" s="186" t="s">
        <v>14</v>
      </c>
      <c r="F10" s="185" t="s">
        <v>15</v>
      </c>
      <c r="G10" s="184" t="s">
        <v>63</v>
      </c>
      <c r="H10" s="496" t="s">
        <v>75</v>
      </c>
      <c r="I10" s="497"/>
      <c r="J10" s="183"/>
      <c r="K10" s="183"/>
      <c r="L10" s="182"/>
      <c r="M10" s="181"/>
      <c r="N10" s="508" t="s">
        <v>74</v>
      </c>
      <c r="O10" s="509"/>
      <c r="P10" s="509"/>
      <c r="Q10" s="509"/>
      <c r="R10" s="510"/>
      <c r="T10" s="13"/>
      <c r="U10" s="13"/>
      <c r="W10" s="6"/>
      <c r="X10" s="110" t="s">
        <v>12</v>
      </c>
      <c r="Y10" s="109" t="s">
        <v>13</v>
      </c>
      <c r="Z10" s="485" t="s">
        <v>54</v>
      </c>
      <c r="AA10" s="486"/>
      <c r="AB10" s="486"/>
      <c r="AC10" s="486"/>
      <c r="AD10" s="486"/>
      <c r="AE10" s="487"/>
      <c r="AF10" s="108" t="s">
        <v>53</v>
      </c>
      <c r="AG10" s="485" t="s">
        <v>52</v>
      </c>
      <c r="AH10" s="486"/>
      <c r="AI10" s="486"/>
      <c r="AJ10" s="486"/>
      <c r="AK10" s="486"/>
      <c r="AL10" s="487"/>
    </row>
    <row r="11" spans="1:42" ht="15" customHeight="1" x14ac:dyDescent="0.2">
      <c r="A11" s="168"/>
      <c r="B11" s="490"/>
      <c r="C11" s="491"/>
      <c r="D11" s="179"/>
      <c r="E11" s="178"/>
      <c r="F11" s="177"/>
      <c r="G11" s="176">
        <f>SUM(J26:J36)</f>
        <v>0</v>
      </c>
      <c r="H11" s="523" t="str">
        <f>IF(AND(E11="",F11=""),"",IF(OR(E11&lt;$I$6,F11&gt;$I$7),"Fehler",S37))</f>
        <v/>
      </c>
      <c r="I11" s="524"/>
      <c r="J11" s="516" t="str">
        <f t="shared" ref="J11:J20" si="1">IF(AND(E11="",F11=""),"",IF(OR(E11&lt;$I$6,F11&gt;$I$7,F11&lt;$I$6,E11&gt;F11),"Datumsangaben prüfen!",""))</f>
        <v/>
      </c>
      <c r="K11" s="517"/>
      <c r="L11" s="517"/>
      <c r="M11" s="518"/>
      <c r="N11" s="511" t="s">
        <v>73</v>
      </c>
      <c r="O11" s="512"/>
      <c r="P11" s="512"/>
      <c r="Q11" s="513"/>
      <c r="R11" s="395"/>
      <c r="T11" s="13"/>
      <c r="U11" s="13"/>
      <c r="W11" s="46">
        <f t="shared" ref="W11:W20" si="2">YEAR(F11)-YEAR(E11)+1</f>
        <v>1</v>
      </c>
      <c r="X11" s="45">
        <f t="shared" ref="X11:X20" si="3">B11</f>
        <v>0</v>
      </c>
      <c r="Y11" s="44">
        <f t="shared" ref="Y11:Y20" si="4">C11</f>
        <v>0</v>
      </c>
      <c r="Z11" s="43" t="e">
        <f t="shared" ref="Z11:Z20" si="5">IF(YEAR(E11)=$Z$9,$Z$9,"")</f>
        <v>#VALUE!</v>
      </c>
      <c r="AA11" s="42" t="e">
        <f t="shared" ref="AA11:AA20" si="6">IF(AND(Z11&lt;&gt;"",$W11&gt;1),Z11+1,IF(YEAR(E11)=$AA$9,$AA$9,""))</f>
        <v>#VALUE!</v>
      </c>
      <c r="AB11" s="41" t="e">
        <f t="shared" ref="AB11:AB20" si="7">IF(AND(OR(AA11&lt;&gt;"",YEAR(E11)=$AB$9),COUNT(Z11:AA11)&lt;W11),$AB$9,"")</f>
        <v>#VALUE!</v>
      </c>
      <c r="AC11" s="40" t="e">
        <f t="shared" ref="AC11:AC20" si="8">IF(AND(OR(AB11&lt;&gt;"",YEAR(E11)=$AC$9),COUNT(Z11:AB11)&lt;W11),$AC$9,"")</f>
        <v>#VALUE!</v>
      </c>
      <c r="AD11" s="39" t="e">
        <f t="shared" ref="AD11:AD20" si="9">IF(AND(OR(AC11&lt;&gt;"",YEAR(E11)=$AD$9),COUNT(Z11:AC11)&lt;W11),$AD$9,"")</f>
        <v>#VALUE!</v>
      </c>
      <c r="AE11" s="38" t="e">
        <f t="shared" ref="AE11:AE20" si="10">IF(AND(OR(AC11&lt;&gt;"",YEAR(E11)=$AD$9),COUNT(Z11:AD11)&lt;W11),$AE$9,"")</f>
        <v>#VALUE!</v>
      </c>
      <c r="AF11" s="37" t="e">
        <f t="shared" ref="AF11:AF20" si="11">SUM(AG11:AL11)</f>
        <v>#VALUE!</v>
      </c>
      <c r="AG11" s="43" t="e">
        <f t="shared" ref="AG11:AG20" si="12">IF(Z11="","",MIN(365,
IF(YEAR(E11)=YEAR(F11),DATEDIF(E11,F11,"D")+1,DATEDIF(E11,VLOOKUP(YEAR(E11),$AM$11:$AN$20,2,FALSE),"D")+1)))</f>
        <v>#VALUE!</v>
      </c>
      <c r="AH11" s="42" t="e">
        <f t="shared" ref="AH11:AH20" si="13">IF(AA11="","",MIN(365,
IF(AND(YEAR($E11)=YEAR($F11),AA11=YEAR($E11)),DATEDIF($E11,$F11,"D")+1,
IF(AB11&lt;&gt;"",DATEDIF(MAX(VLOOKUP(AA11,$AM$11:$AP$20,3,FALSE),$E11),VLOOKUP(AA11,$AM$11:$AP$20,2,FALSE),"D")+1,
VLOOKUP(AA11,$AM$11:$AP$20,4,FALSE)-DATEDIF($F11,VLOOKUP(YEAR($F11),$AM$11:$AN$20,2,FALSE),"D")))))</f>
        <v>#VALUE!</v>
      </c>
      <c r="AI11" s="41" t="e">
        <f t="shared" ref="AI11:AI20" si="14">IF(AB11="","",MIN(365,
IF(AND(YEAR($E11)=YEAR($F11),AB11=YEAR($E11)),DATEDIF($E11,$F11,"D")+1,
IF(AC11&lt;&gt;"",DATEDIF(MAX(VLOOKUP(AB11,$AM$11:$AP$20,3,FALSE),$E11),VLOOKUP(AB11,$AM$11:$AP$20,2,FALSE),"D")+1,
VLOOKUP(AB11,$AM$11:$AP$20,4,FALSE)-DATEDIF($F11,VLOOKUP(YEAR($F11),$AM$11:$AN$20,2,FALSE),"D")))))</f>
        <v>#VALUE!</v>
      </c>
      <c r="AJ11" s="40" t="e">
        <f t="shared" ref="AJ11:AJ20" si="15">IF(AC11="","",MIN(365,
IF(AND(YEAR($E11)=YEAR($F11),AC11=YEAR($E11)),DATEDIF($E11,$F11,"D")+1,
IF(AD11&lt;&gt;"",DATEDIF(MAX(VLOOKUP(AC11,$AM$11:$AP$20,3,FALSE),$E11),VLOOKUP(AC11,$AM$11:$AP$20,2,FALSE),"D")+1,
VLOOKUP(AC11,$AM$11:$AP$20,4,FALSE)-DATEDIF($F11,VLOOKUP(YEAR($F11),$AM$11:$AN$20,2,FALSE),"D")))))</f>
        <v>#VALUE!</v>
      </c>
      <c r="AK11" s="39" t="e">
        <f t="shared" ref="AK11:AK20" si="16">IF(AD11="","",MIN(365,
IF(AND(YEAR($E11)=YEAR($F11),AD11=YEAR($E11)),DATEDIF($E11,$F11,"D")+1,
IF(AE11&lt;&gt;"",DATEDIF(MAX(VLOOKUP(AD11,$AM$11:$AP$20,3,FALSE),$E11),VLOOKUP(AD11,$AM$11:$AP$20,2,FALSE),"D")+1,
VLOOKUP(AD11,$AM$11:$AP$20,4,FALSE)-DATEDIF($F11,VLOOKUP(YEAR($F11),$AM$11:$AN$20,2,FALSE),"D")))))</f>
        <v>#VALUE!</v>
      </c>
      <c r="AL11" s="38" t="e">
        <f t="shared" ref="AL11:AL20" si="17">IF(AE11="","",MIN(365,
IF(AND(YEAR($E11)=YEAR($F11),AE11=YEAR($E11)),DATEDIF($E11,$F11,"D")+1,
IF(AF11&lt;&gt;"",DATEDIF(MAX(VLOOKUP(AE11,$AM$11:$AP$20,3,FALSE),$E11),VLOOKUP(AE11,$AM$11:$AP$20,2,FALSE),"D")+1,
VLOOKUP(AE11,$AM$11:$AP$20,4,FALSE)-DATEDIF($F11,VLOOKUP(YEAR($F11),$AM$11:$AN$20,2,FALSE),"D")))))</f>
        <v>#VALUE!</v>
      </c>
      <c r="AM11" s="2">
        <v>2015</v>
      </c>
      <c r="AN11" s="63">
        <v>42369</v>
      </c>
      <c r="AO11" s="63">
        <v>42005</v>
      </c>
      <c r="AP11" s="62">
        <f>DATEDIF(AO11,AN11,"D")+1</f>
        <v>365</v>
      </c>
    </row>
    <row r="12" spans="1:42" ht="15" customHeight="1" x14ac:dyDescent="0.2">
      <c r="A12" s="175"/>
      <c r="B12" s="490"/>
      <c r="C12" s="491"/>
      <c r="D12" s="179"/>
      <c r="E12" s="178"/>
      <c r="F12" s="177"/>
      <c r="G12" s="176">
        <f>SUM(J42:J52)</f>
        <v>0</v>
      </c>
      <c r="H12" s="523" t="str">
        <f>IF(AND(E12="",F12=""),"",IF(OR(E12&lt;$I$6,F12&gt;$I$7),"Fehler",S53))</f>
        <v/>
      </c>
      <c r="I12" s="524"/>
      <c r="J12" s="516" t="str">
        <f t="shared" si="1"/>
        <v/>
      </c>
      <c r="K12" s="517"/>
      <c r="L12" s="517"/>
      <c r="M12" s="518"/>
      <c r="N12" s="511" t="s">
        <v>72</v>
      </c>
      <c r="O12" s="512"/>
      <c r="P12" s="512"/>
      <c r="Q12" s="513"/>
      <c r="R12" s="395"/>
      <c r="T12" s="13"/>
      <c r="U12" s="13"/>
      <c r="W12" s="46">
        <f t="shared" si="2"/>
        <v>1</v>
      </c>
      <c r="X12" s="45">
        <f t="shared" si="3"/>
        <v>0</v>
      </c>
      <c r="Y12" s="44">
        <f t="shared" si="4"/>
        <v>0</v>
      </c>
      <c r="Z12" s="43" t="e">
        <f t="shared" si="5"/>
        <v>#VALUE!</v>
      </c>
      <c r="AA12" s="42" t="e">
        <f t="shared" si="6"/>
        <v>#VALUE!</v>
      </c>
      <c r="AB12" s="41" t="e">
        <f t="shared" si="7"/>
        <v>#VALUE!</v>
      </c>
      <c r="AC12" s="40" t="e">
        <f t="shared" si="8"/>
        <v>#VALUE!</v>
      </c>
      <c r="AD12" s="39" t="e">
        <f t="shared" si="9"/>
        <v>#VALUE!</v>
      </c>
      <c r="AE12" s="38" t="e">
        <f t="shared" si="10"/>
        <v>#VALUE!</v>
      </c>
      <c r="AF12" s="37" t="e">
        <f t="shared" si="11"/>
        <v>#VALUE!</v>
      </c>
      <c r="AG12" s="43" t="e">
        <f t="shared" si="12"/>
        <v>#VALUE!</v>
      </c>
      <c r="AH12" s="42" t="e">
        <f t="shared" si="13"/>
        <v>#VALUE!</v>
      </c>
      <c r="AI12" s="41" t="e">
        <f t="shared" si="14"/>
        <v>#VALUE!</v>
      </c>
      <c r="AJ12" s="40" t="e">
        <f t="shared" si="15"/>
        <v>#VALUE!</v>
      </c>
      <c r="AK12" s="39" t="e">
        <f t="shared" si="16"/>
        <v>#VALUE!</v>
      </c>
      <c r="AL12" s="38" t="e">
        <f t="shared" si="17"/>
        <v>#VALUE!</v>
      </c>
      <c r="AM12" s="2">
        <v>2016</v>
      </c>
      <c r="AN12" s="63">
        <v>42735</v>
      </c>
      <c r="AO12" s="63">
        <v>42370</v>
      </c>
      <c r="AP12" s="62">
        <v>366</v>
      </c>
    </row>
    <row r="13" spans="1:42" ht="15" customHeight="1" x14ac:dyDescent="0.2">
      <c r="A13" s="175"/>
      <c r="B13" s="490"/>
      <c r="C13" s="491"/>
      <c r="D13" s="179"/>
      <c r="E13" s="178"/>
      <c r="F13" s="177"/>
      <c r="G13" s="176">
        <f>SUM(J58:J68)</f>
        <v>0</v>
      </c>
      <c r="H13" s="523" t="str">
        <f>IF(AND(E13="",F13=""),"",IF(OR(E13&lt;$I$6,F13&gt;$I$7),"Fehler",S69))</f>
        <v/>
      </c>
      <c r="I13" s="524"/>
      <c r="J13" s="516" t="str">
        <f t="shared" si="1"/>
        <v/>
      </c>
      <c r="K13" s="517"/>
      <c r="L13" s="517"/>
      <c r="M13" s="518"/>
      <c r="N13" s="511" t="s">
        <v>71</v>
      </c>
      <c r="O13" s="512"/>
      <c r="P13" s="512"/>
      <c r="Q13" s="513"/>
      <c r="R13" s="394"/>
      <c r="S13" s="125"/>
      <c r="T13" s="13"/>
      <c r="U13" s="13"/>
      <c r="W13" s="46">
        <f t="shared" si="2"/>
        <v>1</v>
      </c>
      <c r="X13" s="45">
        <f t="shared" si="3"/>
        <v>0</v>
      </c>
      <c r="Y13" s="44">
        <f t="shared" si="4"/>
        <v>0</v>
      </c>
      <c r="Z13" s="43" t="e">
        <f t="shared" si="5"/>
        <v>#VALUE!</v>
      </c>
      <c r="AA13" s="42" t="e">
        <f t="shared" si="6"/>
        <v>#VALUE!</v>
      </c>
      <c r="AB13" s="41" t="e">
        <f t="shared" si="7"/>
        <v>#VALUE!</v>
      </c>
      <c r="AC13" s="40" t="e">
        <f t="shared" si="8"/>
        <v>#VALUE!</v>
      </c>
      <c r="AD13" s="39" t="e">
        <f t="shared" si="9"/>
        <v>#VALUE!</v>
      </c>
      <c r="AE13" s="38" t="e">
        <f t="shared" si="10"/>
        <v>#VALUE!</v>
      </c>
      <c r="AF13" s="37" t="e">
        <f t="shared" si="11"/>
        <v>#VALUE!</v>
      </c>
      <c r="AG13" s="43" t="e">
        <f t="shared" si="12"/>
        <v>#VALUE!</v>
      </c>
      <c r="AH13" s="42" t="e">
        <f t="shared" si="13"/>
        <v>#VALUE!</v>
      </c>
      <c r="AI13" s="41" t="e">
        <f t="shared" si="14"/>
        <v>#VALUE!</v>
      </c>
      <c r="AJ13" s="40" t="e">
        <f t="shared" si="15"/>
        <v>#VALUE!</v>
      </c>
      <c r="AK13" s="39" t="e">
        <f t="shared" si="16"/>
        <v>#VALUE!</v>
      </c>
      <c r="AL13" s="38" t="e">
        <f t="shared" si="17"/>
        <v>#VALUE!</v>
      </c>
      <c r="AM13" s="2">
        <v>2017</v>
      </c>
      <c r="AN13" s="63">
        <v>43100</v>
      </c>
      <c r="AO13" s="63">
        <v>42736</v>
      </c>
      <c r="AP13" s="62">
        <f>DATEDIF(AO13,AN13,"D")+1</f>
        <v>365</v>
      </c>
    </row>
    <row r="14" spans="1:42" ht="15" customHeight="1" x14ac:dyDescent="0.2">
      <c r="A14" s="175"/>
      <c r="B14" s="490"/>
      <c r="C14" s="491"/>
      <c r="D14" s="179"/>
      <c r="E14" s="178"/>
      <c r="F14" s="177"/>
      <c r="G14" s="176">
        <f>SUM(J74:J84)</f>
        <v>0</v>
      </c>
      <c r="H14" s="523" t="str">
        <f>IF(AND(E14="",F14=""),"",IF(OR(E14&lt;$I$6,F14&gt;$I$7),"Fehler",S85))</f>
        <v/>
      </c>
      <c r="I14" s="524"/>
      <c r="J14" s="516" t="str">
        <f t="shared" si="1"/>
        <v/>
      </c>
      <c r="K14" s="517"/>
      <c r="L14" s="517"/>
      <c r="M14" s="518"/>
      <c r="N14" s="511" t="s">
        <v>70</v>
      </c>
      <c r="O14" s="512"/>
      <c r="P14" s="512"/>
      <c r="Q14" s="513"/>
      <c r="R14" s="396"/>
      <c r="S14" s="13"/>
      <c r="T14" s="13"/>
      <c r="U14" s="13"/>
      <c r="W14" s="46">
        <f t="shared" si="2"/>
        <v>1</v>
      </c>
      <c r="X14" s="45">
        <f t="shared" si="3"/>
        <v>0</v>
      </c>
      <c r="Y14" s="44">
        <f t="shared" si="4"/>
        <v>0</v>
      </c>
      <c r="Z14" s="43" t="e">
        <f t="shared" si="5"/>
        <v>#VALUE!</v>
      </c>
      <c r="AA14" s="42" t="e">
        <f t="shared" si="6"/>
        <v>#VALUE!</v>
      </c>
      <c r="AB14" s="41" t="e">
        <f t="shared" si="7"/>
        <v>#VALUE!</v>
      </c>
      <c r="AC14" s="40" t="e">
        <f t="shared" si="8"/>
        <v>#VALUE!</v>
      </c>
      <c r="AD14" s="39" t="e">
        <f t="shared" si="9"/>
        <v>#VALUE!</v>
      </c>
      <c r="AE14" s="38" t="e">
        <f t="shared" si="10"/>
        <v>#VALUE!</v>
      </c>
      <c r="AF14" s="37" t="e">
        <f t="shared" si="11"/>
        <v>#VALUE!</v>
      </c>
      <c r="AG14" s="43" t="e">
        <f t="shared" si="12"/>
        <v>#VALUE!</v>
      </c>
      <c r="AH14" s="42" t="e">
        <f t="shared" si="13"/>
        <v>#VALUE!</v>
      </c>
      <c r="AI14" s="41" t="e">
        <f t="shared" si="14"/>
        <v>#VALUE!</v>
      </c>
      <c r="AJ14" s="40" t="e">
        <f t="shared" si="15"/>
        <v>#VALUE!</v>
      </c>
      <c r="AK14" s="39" t="e">
        <f t="shared" si="16"/>
        <v>#VALUE!</v>
      </c>
      <c r="AL14" s="38" t="e">
        <f t="shared" si="17"/>
        <v>#VALUE!</v>
      </c>
      <c r="AM14" s="2">
        <v>2018</v>
      </c>
      <c r="AN14" s="63">
        <v>43465</v>
      </c>
      <c r="AO14" s="63">
        <v>43101</v>
      </c>
      <c r="AP14" s="62">
        <f>DATEDIF(AO14,AN14,"D")+1</f>
        <v>365</v>
      </c>
    </row>
    <row r="15" spans="1:42" ht="15" customHeight="1" x14ac:dyDescent="0.2">
      <c r="A15" s="175"/>
      <c r="B15" s="490"/>
      <c r="C15" s="491"/>
      <c r="D15" s="179"/>
      <c r="E15" s="178"/>
      <c r="F15" s="177"/>
      <c r="G15" s="176">
        <f>SUM(J90:J100)</f>
        <v>0</v>
      </c>
      <c r="H15" s="523" t="str">
        <f>IF(AND(E15="",F15=""),"",IF(OR(E15&lt;$I$6,F15&gt;$I$7),"Fehler",S101))</f>
        <v/>
      </c>
      <c r="I15" s="524"/>
      <c r="J15" s="516" t="str">
        <f t="shared" si="1"/>
        <v/>
      </c>
      <c r="K15" s="517"/>
      <c r="L15" s="517"/>
      <c r="M15" s="518"/>
      <c r="N15" s="511" t="s">
        <v>69</v>
      </c>
      <c r="O15" s="512"/>
      <c r="P15" s="512"/>
      <c r="Q15" s="513"/>
      <c r="R15" s="396"/>
      <c r="S15" s="125"/>
      <c r="T15" s="13"/>
      <c r="U15" s="13"/>
      <c r="W15" s="46">
        <f t="shared" si="2"/>
        <v>1</v>
      </c>
      <c r="X15" s="45">
        <f t="shared" si="3"/>
        <v>0</v>
      </c>
      <c r="Y15" s="44">
        <f t="shared" si="4"/>
        <v>0</v>
      </c>
      <c r="Z15" s="43" t="e">
        <f t="shared" si="5"/>
        <v>#VALUE!</v>
      </c>
      <c r="AA15" s="42" t="e">
        <f t="shared" si="6"/>
        <v>#VALUE!</v>
      </c>
      <c r="AB15" s="41" t="e">
        <f t="shared" si="7"/>
        <v>#VALUE!</v>
      </c>
      <c r="AC15" s="40" t="e">
        <f t="shared" si="8"/>
        <v>#VALUE!</v>
      </c>
      <c r="AD15" s="39" t="e">
        <f t="shared" si="9"/>
        <v>#VALUE!</v>
      </c>
      <c r="AE15" s="38" t="e">
        <f t="shared" si="10"/>
        <v>#VALUE!</v>
      </c>
      <c r="AF15" s="37" t="e">
        <f t="shared" si="11"/>
        <v>#VALUE!</v>
      </c>
      <c r="AG15" s="43" t="e">
        <f t="shared" si="12"/>
        <v>#VALUE!</v>
      </c>
      <c r="AH15" s="42" t="e">
        <f t="shared" si="13"/>
        <v>#VALUE!</v>
      </c>
      <c r="AI15" s="41" t="e">
        <f t="shared" si="14"/>
        <v>#VALUE!</v>
      </c>
      <c r="AJ15" s="40" t="e">
        <f t="shared" si="15"/>
        <v>#VALUE!</v>
      </c>
      <c r="AK15" s="39" t="e">
        <f t="shared" si="16"/>
        <v>#VALUE!</v>
      </c>
      <c r="AL15" s="38" t="e">
        <f t="shared" si="17"/>
        <v>#VALUE!</v>
      </c>
      <c r="AM15" s="2">
        <v>2019</v>
      </c>
      <c r="AN15" s="63">
        <v>43830</v>
      </c>
      <c r="AO15" s="63">
        <v>43466</v>
      </c>
      <c r="AP15" s="62">
        <f>DATEDIF(AO15,AN15,"D")+1</f>
        <v>365</v>
      </c>
    </row>
    <row r="16" spans="1:42" ht="15" customHeight="1" x14ac:dyDescent="0.2">
      <c r="A16" s="175"/>
      <c r="B16" s="490"/>
      <c r="C16" s="491"/>
      <c r="D16" s="179"/>
      <c r="E16" s="178"/>
      <c r="F16" s="177"/>
      <c r="G16" s="176">
        <f>SUM(J106:J116)</f>
        <v>0</v>
      </c>
      <c r="H16" s="523" t="str">
        <f>IF(AND(E16="",F16=""),"",IF(OR(E16&lt;$I$6,F16&gt;$I$7),"Fehler",S117))</f>
        <v/>
      </c>
      <c r="I16" s="524"/>
      <c r="J16" s="516" t="str">
        <f t="shared" si="1"/>
        <v/>
      </c>
      <c r="K16" s="517"/>
      <c r="L16" s="517"/>
      <c r="M16" s="518"/>
      <c r="N16" s="499" t="s">
        <v>68</v>
      </c>
      <c r="O16" s="500"/>
      <c r="P16" s="500"/>
      <c r="Q16" s="501"/>
      <c r="R16" s="505">
        <f>R14+R15</f>
        <v>0</v>
      </c>
      <c r="S16" s="180"/>
      <c r="T16" s="13"/>
      <c r="U16" s="13"/>
      <c r="W16" s="46">
        <f t="shared" si="2"/>
        <v>1</v>
      </c>
      <c r="X16" s="45">
        <f t="shared" si="3"/>
        <v>0</v>
      </c>
      <c r="Y16" s="44">
        <f t="shared" si="4"/>
        <v>0</v>
      </c>
      <c r="Z16" s="43" t="e">
        <f t="shared" si="5"/>
        <v>#VALUE!</v>
      </c>
      <c r="AA16" s="42" t="e">
        <f t="shared" si="6"/>
        <v>#VALUE!</v>
      </c>
      <c r="AB16" s="41" t="e">
        <f t="shared" si="7"/>
        <v>#VALUE!</v>
      </c>
      <c r="AC16" s="40" t="e">
        <f t="shared" si="8"/>
        <v>#VALUE!</v>
      </c>
      <c r="AD16" s="39" t="e">
        <f t="shared" si="9"/>
        <v>#VALUE!</v>
      </c>
      <c r="AE16" s="38" t="e">
        <f t="shared" si="10"/>
        <v>#VALUE!</v>
      </c>
      <c r="AF16" s="37" t="e">
        <f t="shared" si="11"/>
        <v>#VALUE!</v>
      </c>
      <c r="AG16" s="43" t="e">
        <f t="shared" si="12"/>
        <v>#VALUE!</v>
      </c>
      <c r="AH16" s="42" t="e">
        <f t="shared" si="13"/>
        <v>#VALUE!</v>
      </c>
      <c r="AI16" s="41" t="e">
        <f t="shared" si="14"/>
        <v>#VALUE!</v>
      </c>
      <c r="AJ16" s="40" t="e">
        <f t="shared" si="15"/>
        <v>#VALUE!</v>
      </c>
      <c r="AK16" s="39" t="e">
        <f t="shared" si="16"/>
        <v>#VALUE!</v>
      </c>
      <c r="AL16" s="38" t="e">
        <f t="shared" si="17"/>
        <v>#VALUE!</v>
      </c>
      <c r="AM16" s="2">
        <v>2020</v>
      </c>
      <c r="AN16" s="63">
        <v>44196</v>
      </c>
      <c r="AO16" s="63">
        <v>43831</v>
      </c>
      <c r="AP16" s="62">
        <v>366</v>
      </c>
    </row>
    <row r="17" spans="1:153" ht="15" customHeight="1" thickBot="1" x14ac:dyDescent="0.25">
      <c r="A17" s="175"/>
      <c r="B17" s="490"/>
      <c r="C17" s="491"/>
      <c r="D17" s="179"/>
      <c r="E17" s="178"/>
      <c r="F17" s="177"/>
      <c r="G17" s="176">
        <f>SUM(J122:J132)</f>
        <v>0</v>
      </c>
      <c r="H17" s="523" t="str">
        <f>IF(AND(E17="",F17=""),"",IF(OR(E17&lt;$I$6,F17&gt;$I$7),"Fehler",S133))</f>
        <v/>
      </c>
      <c r="I17" s="524"/>
      <c r="J17" s="516" t="str">
        <f t="shared" si="1"/>
        <v/>
      </c>
      <c r="K17" s="517"/>
      <c r="L17" s="517"/>
      <c r="M17" s="518"/>
      <c r="N17" s="502"/>
      <c r="O17" s="503"/>
      <c r="P17" s="503"/>
      <c r="Q17" s="504"/>
      <c r="R17" s="506"/>
      <c r="S17" s="13"/>
      <c r="T17" s="13"/>
      <c r="U17" s="13"/>
      <c r="W17" s="46">
        <f t="shared" si="2"/>
        <v>1</v>
      </c>
      <c r="X17" s="45">
        <f t="shared" si="3"/>
        <v>0</v>
      </c>
      <c r="Y17" s="44">
        <f t="shared" si="4"/>
        <v>0</v>
      </c>
      <c r="Z17" s="43" t="e">
        <f t="shared" si="5"/>
        <v>#VALUE!</v>
      </c>
      <c r="AA17" s="42" t="e">
        <f t="shared" si="6"/>
        <v>#VALUE!</v>
      </c>
      <c r="AB17" s="41" t="e">
        <f t="shared" si="7"/>
        <v>#VALUE!</v>
      </c>
      <c r="AC17" s="40" t="e">
        <f t="shared" si="8"/>
        <v>#VALUE!</v>
      </c>
      <c r="AD17" s="39" t="e">
        <f t="shared" si="9"/>
        <v>#VALUE!</v>
      </c>
      <c r="AE17" s="38" t="e">
        <f t="shared" si="10"/>
        <v>#VALUE!</v>
      </c>
      <c r="AF17" s="37" t="e">
        <f t="shared" si="11"/>
        <v>#VALUE!</v>
      </c>
      <c r="AG17" s="43" t="e">
        <f t="shared" si="12"/>
        <v>#VALUE!</v>
      </c>
      <c r="AH17" s="42" t="e">
        <f t="shared" si="13"/>
        <v>#VALUE!</v>
      </c>
      <c r="AI17" s="41" t="e">
        <f t="shared" si="14"/>
        <v>#VALUE!</v>
      </c>
      <c r="AJ17" s="40" t="e">
        <f t="shared" si="15"/>
        <v>#VALUE!</v>
      </c>
      <c r="AK17" s="39" t="e">
        <f t="shared" si="16"/>
        <v>#VALUE!</v>
      </c>
      <c r="AL17" s="38" t="e">
        <f t="shared" si="17"/>
        <v>#VALUE!</v>
      </c>
      <c r="AM17" s="2">
        <v>2021</v>
      </c>
      <c r="AN17" s="63">
        <v>44561</v>
      </c>
      <c r="AO17" s="63">
        <v>44197</v>
      </c>
      <c r="AP17" s="62">
        <f>DATEDIF(AO17,AN17,"D")+1</f>
        <v>365</v>
      </c>
    </row>
    <row r="18" spans="1:153" ht="15" customHeight="1" x14ac:dyDescent="0.2">
      <c r="A18" s="175"/>
      <c r="B18" s="490"/>
      <c r="C18" s="491"/>
      <c r="D18" s="179"/>
      <c r="E18" s="178"/>
      <c r="F18" s="177"/>
      <c r="G18" s="176">
        <f>SUM(J138:J148)</f>
        <v>0</v>
      </c>
      <c r="H18" s="523" t="str">
        <f>IF(AND(E18="",F18=""),"",IF(OR(E18&lt;$I$6,F18&gt;$I$7),"Fehler",S149))</f>
        <v/>
      </c>
      <c r="I18" s="524"/>
      <c r="J18" s="516" t="str">
        <f t="shared" si="1"/>
        <v/>
      </c>
      <c r="K18" s="517"/>
      <c r="L18" s="517"/>
      <c r="M18" s="517"/>
      <c r="N18" s="498"/>
      <c r="O18" s="498"/>
      <c r="P18" s="498"/>
      <c r="Q18" s="507"/>
      <c r="R18" s="507"/>
      <c r="S18" s="2"/>
      <c r="T18" s="2"/>
      <c r="W18" s="46">
        <f t="shared" si="2"/>
        <v>1</v>
      </c>
      <c r="X18" s="45">
        <f t="shared" si="3"/>
        <v>0</v>
      </c>
      <c r="Y18" s="44">
        <f t="shared" si="4"/>
        <v>0</v>
      </c>
      <c r="Z18" s="43" t="e">
        <f t="shared" si="5"/>
        <v>#VALUE!</v>
      </c>
      <c r="AA18" s="42" t="e">
        <f t="shared" si="6"/>
        <v>#VALUE!</v>
      </c>
      <c r="AB18" s="41" t="e">
        <f t="shared" si="7"/>
        <v>#VALUE!</v>
      </c>
      <c r="AC18" s="40" t="e">
        <f t="shared" si="8"/>
        <v>#VALUE!</v>
      </c>
      <c r="AD18" s="39" t="e">
        <f t="shared" si="9"/>
        <v>#VALUE!</v>
      </c>
      <c r="AE18" s="38" t="e">
        <f t="shared" si="10"/>
        <v>#VALUE!</v>
      </c>
      <c r="AF18" s="37" t="e">
        <f t="shared" si="11"/>
        <v>#VALUE!</v>
      </c>
      <c r="AG18" s="43" t="e">
        <f t="shared" si="12"/>
        <v>#VALUE!</v>
      </c>
      <c r="AH18" s="42" t="e">
        <f t="shared" si="13"/>
        <v>#VALUE!</v>
      </c>
      <c r="AI18" s="41" t="e">
        <f t="shared" si="14"/>
        <v>#VALUE!</v>
      </c>
      <c r="AJ18" s="40" t="e">
        <f t="shared" si="15"/>
        <v>#VALUE!</v>
      </c>
      <c r="AK18" s="39" t="e">
        <f t="shared" si="16"/>
        <v>#VALUE!</v>
      </c>
      <c r="AL18" s="38" t="e">
        <f t="shared" si="17"/>
        <v>#VALUE!</v>
      </c>
      <c r="AM18" s="2">
        <v>2022</v>
      </c>
      <c r="AN18" s="63">
        <v>44926</v>
      </c>
      <c r="AO18" s="63">
        <v>44562</v>
      </c>
      <c r="AP18" s="62">
        <f>DATEDIF(AO18,AN18,"D")+1</f>
        <v>365</v>
      </c>
    </row>
    <row r="19" spans="1:153" ht="15" customHeight="1" x14ac:dyDescent="0.2">
      <c r="A19" s="175"/>
      <c r="B19" s="490"/>
      <c r="C19" s="491"/>
      <c r="D19" s="179"/>
      <c r="E19" s="178"/>
      <c r="F19" s="177"/>
      <c r="G19" s="176">
        <f>SUM(J154:J164)</f>
        <v>0</v>
      </c>
      <c r="H19" s="523" t="str">
        <f>IF(AND(E19="",F19=""),"",IF(OR(E19&lt;$I$6,F19&gt;$I$7),"Fehler",S165))</f>
        <v/>
      </c>
      <c r="I19" s="524"/>
      <c r="J19" s="516" t="str">
        <f t="shared" si="1"/>
        <v/>
      </c>
      <c r="K19" s="517"/>
      <c r="L19" s="517"/>
      <c r="M19" s="517"/>
      <c r="N19" s="539" t="str">
        <f>IF(R15&gt;R12*0.15,"Die Ausgaben für Honorarpersonal übersteigen 15 % der Ausgaben für festangestelltes Personal ohne Aufschlag!","")</f>
        <v/>
      </c>
      <c r="O19" s="539"/>
      <c r="P19" s="539"/>
      <c r="Q19" s="539"/>
      <c r="R19" s="539"/>
      <c r="S19" s="2"/>
      <c r="T19" s="2"/>
      <c r="W19" s="46">
        <f t="shared" si="2"/>
        <v>1</v>
      </c>
      <c r="X19" s="45">
        <f t="shared" si="3"/>
        <v>0</v>
      </c>
      <c r="Y19" s="44">
        <f t="shared" si="4"/>
        <v>0</v>
      </c>
      <c r="Z19" s="43" t="e">
        <f t="shared" si="5"/>
        <v>#VALUE!</v>
      </c>
      <c r="AA19" s="42" t="e">
        <f t="shared" si="6"/>
        <v>#VALUE!</v>
      </c>
      <c r="AB19" s="41" t="e">
        <f t="shared" si="7"/>
        <v>#VALUE!</v>
      </c>
      <c r="AC19" s="40" t="e">
        <f t="shared" si="8"/>
        <v>#VALUE!</v>
      </c>
      <c r="AD19" s="39" t="e">
        <f t="shared" si="9"/>
        <v>#VALUE!</v>
      </c>
      <c r="AE19" s="38" t="e">
        <f t="shared" si="10"/>
        <v>#VALUE!</v>
      </c>
      <c r="AF19" s="37" t="e">
        <f t="shared" si="11"/>
        <v>#VALUE!</v>
      </c>
      <c r="AG19" s="43" t="e">
        <f t="shared" si="12"/>
        <v>#VALUE!</v>
      </c>
      <c r="AH19" s="42" t="e">
        <f t="shared" si="13"/>
        <v>#VALUE!</v>
      </c>
      <c r="AI19" s="41" t="e">
        <f t="shared" si="14"/>
        <v>#VALUE!</v>
      </c>
      <c r="AJ19" s="40" t="e">
        <f t="shared" si="15"/>
        <v>#VALUE!</v>
      </c>
      <c r="AK19" s="39" t="e">
        <f t="shared" si="16"/>
        <v>#VALUE!</v>
      </c>
      <c r="AL19" s="38" t="e">
        <f t="shared" si="17"/>
        <v>#VALUE!</v>
      </c>
      <c r="AM19" s="2">
        <v>2023</v>
      </c>
      <c r="AN19" s="63">
        <v>45291</v>
      </c>
      <c r="AO19" s="63">
        <v>44927</v>
      </c>
      <c r="AP19" s="62">
        <f>DATEDIF(AO19,AN19,"D")+1</f>
        <v>365</v>
      </c>
    </row>
    <row r="20" spans="1:153" ht="15" customHeight="1" thickBot="1" x14ac:dyDescent="0.25">
      <c r="A20" s="175"/>
      <c r="B20" s="542"/>
      <c r="C20" s="543"/>
      <c r="D20" s="174"/>
      <c r="E20" s="173"/>
      <c r="F20" s="172"/>
      <c r="G20" s="171">
        <f>SUM(J170:J180)</f>
        <v>0</v>
      </c>
      <c r="H20" s="540" t="str">
        <f>IF(AND(E20="",F20=""),"",IF(OR(E20&lt;$I$6,F20&gt;$I$7),"Fehler",S181))</f>
        <v/>
      </c>
      <c r="I20" s="541"/>
      <c r="J20" s="516" t="str">
        <f t="shared" si="1"/>
        <v/>
      </c>
      <c r="K20" s="517"/>
      <c r="L20" s="517"/>
      <c r="M20" s="517"/>
      <c r="N20" s="539"/>
      <c r="O20" s="539"/>
      <c r="P20" s="539"/>
      <c r="Q20" s="539"/>
      <c r="R20" s="539"/>
      <c r="S20" s="2"/>
      <c r="T20" s="2"/>
      <c r="W20" s="46">
        <f t="shared" si="2"/>
        <v>1</v>
      </c>
      <c r="X20" s="45">
        <f t="shared" si="3"/>
        <v>0</v>
      </c>
      <c r="Y20" s="44">
        <f t="shared" si="4"/>
        <v>0</v>
      </c>
      <c r="Z20" s="36" t="e">
        <f t="shared" si="5"/>
        <v>#VALUE!</v>
      </c>
      <c r="AA20" s="35" t="e">
        <f t="shared" si="6"/>
        <v>#VALUE!</v>
      </c>
      <c r="AB20" s="34" t="e">
        <f t="shared" si="7"/>
        <v>#VALUE!</v>
      </c>
      <c r="AC20" s="33" t="e">
        <f t="shared" si="8"/>
        <v>#VALUE!</v>
      </c>
      <c r="AD20" s="170" t="e">
        <f t="shared" si="9"/>
        <v>#VALUE!</v>
      </c>
      <c r="AE20" s="169" t="e">
        <f t="shared" si="10"/>
        <v>#VALUE!</v>
      </c>
      <c r="AF20" s="37" t="e">
        <f t="shared" si="11"/>
        <v>#VALUE!</v>
      </c>
      <c r="AG20" s="36" t="e">
        <f t="shared" si="12"/>
        <v>#VALUE!</v>
      </c>
      <c r="AH20" s="35" t="e">
        <f t="shared" si="13"/>
        <v>#VALUE!</v>
      </c>
      <c r="AI20" s="34" t="e">
        <f t="shared" si="14"/>
        <v>#VALUE!</v>
      </c>
      <c r="AJ20" s="33" t="e">
        <f t="shared" si="15"/>
        <v>#VALUE!</v>
      </c>
      <c r="AK20" s="170" t="e">
        <f t="shared" si="16"/>
        <v>#VALUE!</v>
      </c>
      <c r="AL20" s="169" t="e">
        <f t="shared" si="17"/>
        <v>#VALUE!</v>
      </c>
      <c r="AM20" s="2">
        <v>2024</v>
      </c>
      <c r="AN20" s="63">
        <v>45657</v>
      </c>
      <c r="AO20" s="63">
        <v>45292</v>
      </c>
      <c r="AP20" s="62">
        <v>366</v>
      </c>
    </row>
    <row r="21" spans="1:153" ht="13.5" customHeight="1" x14ac:dyDescent="0.2">
      <c r="G21" s="545"/>
      <c r="H21" s="545"/>
      <c r="I21" s="545"/>
      <c r="J21" s="545"/>
      <c r="K21" s="544"/>
      <c r="L21" s="544"/>
      <c r="M21" s="546"/>
      <c r="N21" s="546"/>
      <c r="O21" s="547"/>
      <c r="P21" s="548"/>
      <c r="Q21" s="125"/>
      <c r="R21" s="125"/>
      <c r="AF21" s="63"/>
      <c r="AI21" s="63"/>
    </row>
    <row r="22" spans="1:153" ht="18" hidden="1" customHeight="1" x14ac:dyDescent="0.2">
      <c r="A22" s="168"/>
      <c r="B22" s="167"/>
      <c r="C22" s="158"/>
      <c r="D22" s="158"/>
      <c r="E22" s="166"/>
      <c r="F22" s="165"/>
      <c r="H22" s="164"/>
      <c r="I22" s="551"/>
      <c r="J22" s="551"/>
      <c r="K22" s="551"/>
      <c r="L22" s="551"/>
      <c r="M22" s="551"/>
      <c r="N22" s="552"/>
      <c r="O22" s="549"/>
      <c r="P22" s="550"/>
      <c r="Q22" s="125"/>
      <c r="T22" s="163"/>
      <c r="U22" s="163"/>
      <c r="AE22" s="6"/>
      <c r="AH22" s="162"/>
      <c r="AN22" s="158"/>
      <c r="AQ22" s="158"/>
      <c r="AR22" s="158"/>
      <c r="AS22" s="158"/>
      <c r="AT22" s="158"/>
      <c r="AU22" s="158"/>
    </row>
    <row r="23" spans="1:153" s="3" customFormat="1" ht="17.25" customHeight="1" x14ac:dyDescent="0.2">
      <c r="B23" s="495">
        <f>B11</f>
        <v>0</v>
      </c>
      <c r="C23" s="495"/>
      <c r="D23" s="484" t="str">
        <f>IF(AM37&lt;&gt;0,"Es wurde eine abweichende Entgeltgruppe angegeben. Bitte hierfür eine Begründung im Prüfvermerk erfassen!","")</f>
        <v/>
      </c>
      <c r="E23" s="484"/>
      <c r="F23" s="484"/>
      <c r="G23" s="484"/>
      <c r="H23" s="484"/>
      <c r="I23" s="484"/>
      <c r="J23" s="484"/>
      <c r="K23" s="484"/>
      <c r="L23" s="484"/>
      <c r="M23" s="484"/>
      <c r="N23" s="161"/>
      <c r="O23" s="102"/>
      <c r="P23" s="102"/>
      <c r="Q23" s="102"/>
      <c r="R23" s="161"/>
      <c r="S23" s="161"/>
      <c r="T23" s="4"/>
    </row>
    <row r="24" spans="1:153" ht="7.5" customHeight="1" thickBot="1" x14ac:dyDescent="0.25">
      <c r="B24" s="160"/>
      <c r="O24" s="159"/>
      <c r="P24" s="159"/>
      <c r="Q24" s="159"/>
      <c r="R24" s="159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</row>
    <row r="25" spans="1:153" s="10" customFormat="1" ht="65.099999999999994" customHeight="1" thickBot="1" x14ac:dyDescent="0.25">
      <c r="B25" s="157" t="s">
        <v>12</v>
      </c>
      <c r="C25" s="156" t="s">
        <v>13</v>
      </c>
      <c r="D25" s="155" t="s">
        <v>67</v>
      </c>
      <c r="E25" s="154" t="s">
        <v>66</v>
      </c>
      <c r="F25" s="154" t="s">
        <v>65</v>
      </c>
      <c r="G25" s="114" t="s">
        <v>64</v>
      </c>
      <c r="H25" s="115" t="s">
        <v>14</v>
      </c>
      <c r="I25" s="112" t="s">
        <v>15</v>
      </c>
      <c r="J25" s="153" t="s">
        <v>63</v>
      </c>
      <c r="K25" s="104"/>
      <c r="L25" s="116" t="s">
        <v>62</v>
      </c>
      <c r="M25" s="115" t="s">
        <v>61</v>
      </c>
      <c r="N25" s="115" t="s">
        <v>60</v>
      </c>
      <c r="O25" s="114" t="s">
        <v>59</v>
      </c>
      <c r="P25" s="114" t="s">
        <v>58</v>
      </c>
      <c r="Q25" s="113" t="s">
        <v>57</v>
      </c>
      <c r="R25" s="112" t="s">
        <v>56</v>
      </c>
      <c r="S25" s="111" t="s">
        <v>55</v>
      </c>
      <c r="T25" s="104"/>
      <c r="U25" s="102"/>
      <c r="V25" s="102"/>
      <c r="W25" s="102"/>
      <c r="X25" s="110" t="s">
        <v>12</v>
      </c>
      <c r="Y25" s="109" t="s">
        <v>13</v>
      </c>
      <c r="Z25" s="485" t="s">
        <v>54</v>
      </c>
      <c r="AA25" s="486"/>
      <c r="AB25" s="486"/>
      <c r="AC25" s="486"/>
      <c r="AD25" s="486"/>
      <c r="AE25" s="487"/>
      <c r="AF25" s="108" t="s">
        <v>53</v>
      </c>
      <c r="AG25" s="492" t="s">
        <v>52</v>
      </c>
      <c r="AH25" s="493"/>
      <c r="AI25" s="493"/>
      <c r="AJ25" s="493"/>
      <c r="AK25" s="493"/>
      <c r="AL25" s="493"/>
      <c r="AM25" s="107" t="s">
        <v>51</v>
      </c>
      <c r="AN25" s="106" t="s">
        <v>50</v>
      </c>
      <c r="AO25" s="14"/>
      <c r="AP25" s="14"/>
      <c r="AQ25" s="14"/>
      <c r="AR25" s="14"/>
      <c r="AS25" s="105"/>
      <c r="AT25" s="14"/>
      <c r="AU25" s="14"/>
      <c r="AV25" s="14"/>
      <c r="AW25" s="14"/>
      <c r="AX25" s="14"/>
      <c r="AY25" s="14"/>
      <c r="AZ25" s="105"/>
      <c r="BA25" s="14"/>
      <c r="BB25" s="14"/>
      <c r="BC25" s="14"/>
      <c r="BD25" s="14"/>
      <c r="BE25" s="14"/>
      <c r="BF25" s="14"/>
      <c r="BG25" s="14"/>
      <c r="BH25" s="105"/>
      <c r="BI25" s="14"/>
      <c r="BJ25" s="14"/>
      <c r="BK25" s="14"/>
      <c r="BL25" s="14"/>
      <c r="BM25" s="14"/>
      <c r="BN25" s="14"/>
      <c r="BO25" s="14"/>
      <c r="BP25" s="102"/>
      <c r="BQ25" s="104"/>
      <c r="BR25" s="104"/>
      <c r="BS25" s="102"/>
      <c r="BT25" s="102"/>
      <c r="BU25" s="102"/>
      <c r="BV25" s="102"/>
      <c r="BW25" s="104"/>
      <c r="BX25" s="104"/>
      <c r="BY25" s="102"/>
      <c r="BZ25" s="102"/>
      <c r="CA25" s="102"/>
      <c r="CB25" s="102"/>
      <c r="CC25" s="103"/>
      <c r="CD25" s="102"/>
      <c r="CE25" s="102"/>
      <c r="CF25" s="102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</row>
    <row r="26" spans="1:153" s="10" customFormat="1" ht="13.5" customHeight="1" x14ac:dyDescent="0.2">
      <c r="A26" s="101"/>
      <c r="B26" s="100"/>
      <c r="C26" s="99"/>
      <c r="D26" s="98"/>
      <c r="E26" s="96"/>
      <c r="F26" s="97"/>
      <c r="G26" s="96">
        <f t="shared" ref="G26:G36" si="18">ROUND(E26*F26,2)</f>
        <v>0</v>
      </c>
      <c r="H26" s="95"/>
      <c r="I26" s="152"/>
      <c r="J26" s="93" t="str">
        <f t="shared" ref="J26:J36" si="19">IF(OR(G26="",G26=0),"",
IF(F26&gt;100%,"Fehler",
ROUND(1664/39.8*IF(E26&lt;39.8,E26*F26,G26)/365*
IF(OR(AND(DATEDIF(H26,I26,"M")=11,AF26=366),AND(W26=1,AF26=366)),365,AF26),2)))</f>
        <v/>
      </c>
      <c r="K26" s="53" t="str">
        <f t="shared" ref="K26:K36" si="20">IF(AND(H26="",I26=""),"",IF(OR(H26&lt;$E$11,H26&gt;$F$11,I26&lt;H26,I26&lt;$E$11,I26&gt;$F$11),"!!!",""))</f>
        <v/>
      </c>
      <c r="L26" s="92"/>
      <c r="M26" s="91"/>
      <c r="N26" s="91">
        <f t="shared" ref="N26:N36" si="21">L26*12+M26</f>
        <v>0</v>
      </c>
      <c r="O26" s="90" t="str">
        <f>IF(OR(D26="",D26="Honorar"),"",IF(VLOOKUP(D26,Durchschnittssätze!$A$5:$Q$48,5,FALSE)&lt;0,"entfällt für",IF(N26=0,"",ROUND((VLOOKUP(D26,Durchschnittssätze!$A$5:$Q$48,5,FALSE)/39.8*E26),2))))</f>
        <v/>
      </c>
      <c r="P26" s="90" t="str">
        <f>IF(OR(D26="",D26="Honorar"),"",IF(VLOOKUP(D26,Durchschnittssätze!$A$5:$Q$48,9,FALSE)&lt;0,"Beamte",IF(N26=0,"",ROUND((VLOOKUP(D26,Durchschnittssätze!$A$5:$Q$48,9,FALSE)/39.8*E26),2))))</f>
        <v/>
      </c>
      <c r="Q26" s="89" t="str">
        <f>IF(D26="Honorar",N26,IF(P26="Beamte",VLOOKUP(D26,Durchschnittssätze!$A$5:$Q$48,17,FALSE),IF(N26&lt;O26,"keine",ROUND(IF(AND(N26&gt;=O26,N26&lt;P26),VLOOKUP(D26,Durchschnittssätze!$A$5:$Q$48,13,FALSE),VLOOKUP(D26,Durchschnittssätze!$A$5:$Q$48,17,FALSE)),2))))</f>
        <v>keine</v>
      </c>
      <c r="R26" s="88" t="str">
        <f t="shared" ref="R26:R36" si="22">IF(D26="Honorar","",IF(P26="Beamte",D26,IF(N26&lt;O26,"Förderung",IF(AND(N26&gt;O26,N26&lt;P26),"Std.Satz 1","Std.Satz 2"))))</f>
        <v>Förderung</v>
      </c>
      <c r="S26" s="87">
        <f t="shared" ref="S26:S36" si="23">IF(OR(P26="Beamte",D26="Honorar"),ROUND(Q26*J26,2),IF(OR(N26&lt;O26,N26=0,G26=0),0,ROUND(Q26*J26,2)))</f>
        <v>0</v>
      </c>
      <c r="T26" s="17"/>
      <c r="U26" s="21"/>
      <c r="V26" s="18"/>
      <c r="W26" s="46">
        <f t="shared" ref="W26:W36" si="24">YEAR(I26)-YEAR(H26)+1</f>
        <v>1</v>
      </c>
      <c r="X26" s="45">
        <f t="shared" ref="X26:X36" si="25">B26</f>
        <v>0</v>
      </c>
      <c r="Y26" s="44">
        <f t="shared" ref="Y26:Y36" si="26">C26</f>
        <v>0</v>
      </c>
      <c r="Z26" s="43" t="e">
        <f t="shared" ref="Z26:Z36" si="27">IF(YEAR(H26)=$Z$9,$Z$9,"")</f>
        <v>#VALUE!</v>
      </c>
      <c r="AA26" s="42" t="e">
        <f t="shared" ref="AA26:AA36" si="28">IF(AND(Z26&lt;&gt;"",$W26&gt;1),Z26+1,IF(YEAR(H26)=$AA$9,$AA$9,""))</f>
        <v>#VALUE!</v>
      </c>
      <c r="AB26" s="41" t="e">
        <f t="shared" ref="AB26:AB36" si="29">IF(AND(OR(AA26&lt;&gt;"",YEAR(H26)=$AB$9),COUNT(Z26:AA26)&lt;W26),$AB$9,"")</f>
        <v>#VALUE!</v>
      </c>
      <c r="AC26" s="40" t="e">
        <f t="shared" ref="AC26:AC36" si="30">IF(AND(OR(AB26&lt;&gt;"",YEAR(H26)=$AC$9),COUNT(Z26:AB26)&lt;W26),$AC$9,"")</f>
        <v>#VALUE!</v>
      </c>
      <c r="AD26" s="39" t="e">
        <f t="shared" ref="AD26:AD36" si="31">IF(AND(OR(AC26&lt;&gt;"",YEAR(H26)=$AD$9),COUNT(Z26:AC26)&lt;W26),$AD$9,"")</f>
        <v>#VALUE!</v>
      </c>
      <c r="AE26" s="38" t="e">
        <f t="shared" ref="AE26:AE36" si="32">IF(AND(OR(AC26&lt;&gt;"",YEAR(H26)=$AD$9),COUNT(Z26:AD26)&lt;W26),$AE$9,"")</f>
        <v>#VALUE!</v>
      </c>
      <c r="AF26" s="147" t="e">
        <f t="shared" ref="AF26:AF36" si="33">SUM(AG26:AL26)</f>
        <v>#VALUE!</v>
      </c>
      <c r="AG26" s="86" t="e">
        <f t="shared" ref="AG26:AG36" si="34">IF(Z26="","",MIN(365,
IF(YEAR(H26)=YEAR(I26),DATEDIF(H26,I26,"D")+1,
DATEDIF(H26,VLOOKUP(YEAR(H26),$AM$11:$AN$20,2,FALSE),"D")+1)))</f>
        <v>#VALUE!</v>
      </c>
      <c r="AH26" s="85" t="e">
        <f t="shared" ref="AH26:AH36" si="35">IF(AA26="","",MIN(365,
IF(AND(YEAR($H26)=YEAR($I26),AA26=YEAR($H26)),DATEDIF($H26,$I26,"D")+1,
IF(AB26&lt;&gt;"",DATEDIF(MAX(VLOOKUP(AA26,$AM$11:$AP$20,3,FALSE),$H26),VLOOKUP(AA26,$AM$11:$AP$20,2,FALSE),"D")+1,
VLOOKUP(AA26,$AM$11:$AP$20,4,FALSE)-DATEDIF($I26,VLOOKUP(YEAR($I26),$AM$11:$AN$20,2,FALSE),"D")))))</f>
        <v>#VALUE!</v>
      </c>
      <c r="AI26" s="84" t="e">
        <f t="shared" ref="AI26:AI36" si="36">IF(AB26="","",MIN(365,
IF(AND(YEAR($H26)=YEAR($I26),AB26=YEAR($H26)),DATEDIF($H26,$I26,"D")+1,
IF(AC26&lt;&gt;"",DATEDIF(MAX(VLOOKUP(AB26,$AM$11:$AP$20,3,FALSE),$H26),VLOOKUP(AB26,$AM$11:$AP$20,2,FALSE),"D")+1,
VLOOKUP(AB26,$AM$11:$AP$20,4,FALSE)-DATEDIF($I26,VLOOKUP(YEAR($I26),$AM$11:$AN$20,2,FALSE),"D")))))</f>
        <v>#VALUE!</v>
      </c>
      <c r="AJ26" s="83" t="e">
        <f t="shared" ref="AJ26:AJ36" si="37">IF(AC26="","",MIN(365,
IF(AND(YEAR($H26)=YEAR($I26),AC26=YEAR($H26)),DATEDIF($H26,$I26,"D")+1,
IF(AD26&lt;&gt;"",DATEDIF(MAX(VLOOKUP(AC26,$AM$11:$AP$20,3,FALSE),$H26),VLOOKUP(AC26,$AM$11:$AP$20,2,FALSE),"D")+1,
VLOOKUP(AC26,$AM$11:$AP$20,4,FALSE)-DATEDIF($I26,VLOOKUP(YEAR($I26),$AM$11:$AN$20,2,FALSE),"D")))))</f>
        <v>#VALUE!</v>
      </c>
      <c r="AK26" s="82" t="e">
        <f t="shared" ref="AK26:AK36" si="38">IF(AD26="","",MIN(365,
IF(AND(YEAR($H26)=YEAR($I26),AD26=YEAR($H26)),DATEDIF($H26,$I26,"D")+1,
IF(AE26&lt;&gt;"",DATEDIF(MAX(VLOOKUP(AD26,$AM$11:$AP$20,3,FALSE),$H26),VLOOKUP(AD26,$AM$11:$AP$20,2,FALSE),"D")+1,
VLOOKUP(AD26,$AM$11:$AP$20,4,FALSE)-DATEDIF($I26,VLOOKUP(YEAR($I26),$AM$11:$AN$20,2,FALSE),"D")))))</f>
        <v>#VALUE!</v>
      </c>
      <c r="AL26" s="81" t="e">
        <f t="shared" ref="AL26:AL36" si="39">IF(AE26="","",MIN(365,
IF(AND(YEAR($H26)=YEAR($I26),AE26=YEAR($H26)),DATEDIF($H26,$I26,"D")+1,
VLOOKUP(AE26,$AM$11:$AP$20,4,FALSE)-DATEDIF($I26,VLOOKUP(YEAR($I26),$AM$11:$AN$20,2,FALSE),"D"))))</f>
        <v>#VALUE!</v>
      </c>
      <c r="AM26" s="146">
        <f t="shared" ref="AM26:AM36" si="40">IF(AND(D26&lt;&gt;$D$11,D26&lt;&gt;"",D26&lt;&gt;"Honorar"),1,0)</f>
        <v>0</v>
      </c>
      <c r="AN26" s="29" t="str">
        <f t="shared" ref="AN26:AN36" si="41">IF(D26="Honorar",S26,"")</f>
        <v/>
      </c>
      <c r="AO26" s="2"/>
      <c r="AP26" s="63"/>
      <c r="AQ26" s="63"/>
      <c r="AR26" s="62"/>
      <c r="AS26" s="14"/>
      <c r="AT26" s="18"/>
      <c r="AU26" s="18"/>
      <c r="AV26" s="18"/>
      <c r="AW26" s="18"/>
      <c r="AX26" s="18"/>
      <c r="AY26" s="18"/>
      <c r="AZ26" s="14"/>
      <c r="BA26" s="18"/>
      <c r="BB26" s="18"/>
      <c r="BC26" s="18"/>
      <c r="BD26" s="18"/>
      <c r="BE26" s="18"/>
      <c r="BF26" s="18"/>
      <c r="BG26" s="14"/>
      <c r="BH26" s="14"/>
      <c r="BI26" s="18"/>
      <c r="BJ26" s="18"/>
      <c r="BK26" s="18"/>
      <c r="BL26" s="18"/>
      <c r="BM26" s="18"/>
      <c r="BN26" s="18"/>
      <c r="BO26" s="14"/>
      <c r="BP26" s="15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6"/>
      <c r="CI26" s="14"/>
      <c r="CJ26" s="15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</row>
    <row r="27" spans="1:153" s="6" customFormat="1" ht="12.75" customHeight="1" x14ac:dyDescent="0.2">
      <c r="A27" s="28"/>
      <c r="B27" s="79"/>
      <c r="C27" s="80"/>
      <c r="D27" s="77"/>
      <c r="E27" s="75"/>
      <c r="F27" s="76"/>
      <c r="G27" s="75">
        <f t="shared" si="18"/>
        <v>0</v>
      </c>
      <c r="H27" s="74"/>
      <c r="I27" s="149"/>
      <c r="J27" s="72" t="str">
        <f t="shared" si="19"/>
        <v/>
      </c>
      <c r="K27" s="53" t="str">
        <f t="shared" si="20"/>
        <v/>
      </c>
      <c r="L27" s="71"/>
      <c r="M27" s="70"/>
      <c r="N27" s="70">
        <f t="shared" si="21"/>
        <v>0</v>
      </c>
      <c r="O27" s="69" t="str">
        <f>IF(OR(D27="",D27="Honorar"),"",IF(VLOOKUP(D27,Durchschnittssätze!$A$5:$Q$48,5,FALSE)&lt;0,"entfällt für",IF(N27=0,"",ROUND((VLOOKUP(D27,Durchschnittssätze!$A$5:$Q$48,5,FALSE)/39.8*E27),2))))</f>
        <v/>
      </c>
      <c r="P27" s="69" t="str">
        <f>IF(OR(D27="",D27="Honorar"),"",IF(VLOOKUP(D27,Durchschnittssätze!$A$5:$Q$48,9,FALSE)&lt;0,"Beamte",IF(N27=0,"",ROUND((VLOOKUP(D27,Durchschnittssätze!$A$5:$Q$48,9,FALSE)/39.8*E27),2))))</f>
        <v/>
      </c>
      <c r="Q27" s="68" t="str">
        <f>IF(D27="Honorar",N27,IF(P27="Beamte",VLOOKUP(D27,Durchschnittssätze!$A$5:$Q$48,17,FALSE),IF(N27&lt;O27,"keine",ROUND(IF(AND(N27&gt;=O27,N27&lt;P27),VLOOKUP(D27,Durchschnittssätze!$A$5:$Q$48,13,FALSE),VLOOKUP(D27,Durchschnittssätze!$A$5:$Q$48,17,FALSE)),2))))</f>
        <v>keine</v>
      </c>
      <c r="R27" s="67" t="str">
        <f t="shared" si="22"/>
        <v>Förderung</v>
      </c>
      <c r="S27" s="66">
        <f t="shared" si="23"/>
        <v>0</v>
      </c>
      <c r="T27" s="17"/>
      <c r="U27" s="21"/>
      <c r="V27" s="18"/>
      <c r="W27" s="46">
        <f t="shared" si="24"/>
        <v>1</v>
      </c>
      <c r="X27" s="45">
        <f t="shared" si="25"/>
        <v>0</v>
      </c>
      <c r="Y27" s="44">
        <f t="shared" si="26"/>
        <v>0</v>
      </c>
      <c r="Z27" s="43" t="e">
        <f t="shared" si="27"/>
        <v>#VALUE!</v>
      </c>
      <c r="AA27" s="42" t="e">
        <f t="shared" si="28"/>
        <v>#VALUE!</v>
      </c>
      <c r="AB27" s="41" t="e">
        <f t="shared" si="29"/>
        <v>#VALUE!</v>
      </c>
      <c r="AC27" s="40" t="e">
        <f t="shared" si="30"/>
        <v>#VALUE!</v>
      </c>
      <c r="AD27" s="39" t="e">
        <f t="shared" si="31"/>
        <v>#VALUE!</v>
      </c>
      <c r="AE27" s="38" t="e">
        <f t="shared" si="32"/>
        <v>#VALUE!</v>
      </c>
      <c r="AF27" s="147" t="e">
        <f t="shared" si="33"/>
        <v>#VALUE!</v>
      </c>
      <c r="AG27" s="43" t="e">
        <f t="shared" si="34"/>
        <v>#VALUE!</v>
      </c>
      <c r="AH27" s="42" t="e">
        <f t="shared" si="35"/>
        <v>#VALUE!</v>
      </c>
      <c r="AI27" s="41" t="e">
        <f t="shared" si="36"/>
        <v>#VALUE!</v>
      </c>
      <c r="AJ27" s="40" t="e">
        <f t="shared" si="37"/>
        <v>#VALUE!</v>
      </c>
      <c r="AK27" s="65" t="e">
        <f t="shared" si="38"/>
        <v>#VALUE!</v>
      </c>
      <c r="AL27" s="64" t="e">
        <f t="shared" si="39"/>
        <v>#VALUE!</v>
      </c>
      <c r="AM27" s="146">
        <f t="shared" si="40"/>
        <v>0</v>
      </c>
      <c r="AN27" s="29" t="str">
        <f t="shared" si="41"/>
        <v/>
      </c>
      <c r="AO27" s="2"/>
      <c r="AP27" s="63"/>
      <c r="AQ27" s="63"/>
      <c r="AR27" s="62"/>
      <c r="AS27" s="14"/>
      <c r="AT27" s="18"/>
      <c r="AU27" s="18"/>
      <c r="AV27" s="18"/>
      <c r="AW27" s="18"/>
      <c r="AX27" s="18"/>
      <c r="AY27" s="18"/>
      <c r="AZ27" s="13"/>
      <c r="BA27" s="18"/>
      <c r="BB27" s="18"/>
      <c r="BC27" s="18"/>
      <c r="BD27" s="18"/>
      <c r="BE27" s="18"/>
      <c r="BF27" s="18"/>
      <c r="BG27" s="14"/>
      <c r="BH27" s="14"/>
      <c r="BI27" s="18"/>
      <c r="BJ27" s="18"/>
      <c r="BK27" s="18"/>
      <c r="BL27" s="18"/>
      <c r="BM27" s="18"/>
      <c r="BN27" s="18"/>
      <c r="BO27" s="13"/>
      <c r="BP27" s="15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6"/>
      <c r="CI27" s="14"/>
      <c r="CJ27" s="15"/>
      <c r="CK27" s="14"/>
      <c r="CL27" s="14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</row>
    <row r="28" spans="1:153" s="6" customFormat="1" ht="12.75" customHeight="1" x14ac:dyDescent="0.2">
      <c r="A28" s="28"/>
      <c r="B28" s="79"/>
      <c r="C28" s="80"/>
      <c r="D28" s="77"/>
      <c r="E28" s="151"/>
      <c r="F28" s="150"/>
      <c r="G28" s="75">
        <f t="shared" si="18"/>
        <v>0</v>
      </c>
      <c r="H28" s="74"/>
      <c r="I28" s="149"/>
      <c r="J28" s="72" t="str">
        <f t="shared" si="19"/>
        <v/>
      </c>
      <c r="K28" s="53" t="str">
        <f t="shared" si="20"/>
        <v/>
      </c>
      <c r="L28" s="71"/>
      <c r="M28" s="70"/>
      <c r="N28" s="70">
        <f t="shared" si="21"/>
        <v>0</v>
      </c>
      <c r="O28" s="69" t="str">
        <f>IF(OR(D28="",D28="Honorar"),"",IF(VLOOKUP(D28,Durchschnittssätze!$A$5:$Q$48,5,FALSE)&lt;0,"entfällt für",IF(N28=0,"",ROUND((VLOOKUP(D28,Durchschnittssätze!$A$5:$Q$48,5,FALSE)/39.8*E28),2))))</f>
        <v/>
      </c>
      <c r="P28" s="69" t="str">
        <f>IF(OR(D28="",D28="Honorar"),"",IF(VLOOKUP(D28,Durchschnittssätze!$A$5:$Q$48,9,FALSE)&lt;0,"Beamte",IF(N28=0,"",ROUND((VLOOKUP(D28,Durchschnittssätze!$A$5:$Q$48,9,FALSE)/39.8*E28),2))))</f>
        <v/>
      </c>
      <c r="Q28" s="68" t="str">
        <f>IF(D28="Honorar",N28,IF(P28="Beamte",VLOOKUP(D28,Durchschnittssätze!$A$5:$Q$48,17,FALSE),IF(N28&lt;O28,"keine",ROUND(IF(AND(N28&gt;=O28,N28&lt;P28),VLOOKUP(D28,Durchschnittssätze!$A$5:$Q$48,13,FALSE),VLOOKUP(D28,Durchschnittssätze!$A$5:$Q$48,17,FALSE)),2))))</f>
        <v>keine</v>
      </c>
      <c r="R28" s="67" t="str">
        <f t="shared" si="22"/>
        <v>Förderung</v>
      </c>
      <c r="S28" s="66">
        <f t="shared" si="23"/>
        <v>0</v>
      </c>
      <c r="T28" s="17"/>
      <c r="U28" s="21"/>
      <c r="V28" s="18"/>
      <c r="W28" s="46">
        <f t="shared" si="24"/>
        <v>1</v>
      </c>
      <c r="X28" s="45">
        <f t="shared" si="25"/>
        <v>0</v>
      </c>
      <c r="Y28" s="44">
        <f t="shared" si="26"/>
        <v>0</v>
      </c>
      <c r="Z28" s="43" t="e">
        <f t="shared" si="27"/>
        <v>#VALUE!</v>
      </c>
      <c r="AA28" s="42" t="e">
        <f t="shared" si="28"/>
        <v>#VALUE!</v>
      </c>
      <c r="AB28" s="41" t="e">
        <f t="shared" si="29"/>
        <v>#VALUE!</v>
      </c>
      <c r="AC28" s="40" t="e">
        <f t="shared" si="30"/>
        <v>#VALUE!</v>
      </c>
      <c r="AD28" s="39" t="e">
        <f t="shared" si="31"/>
        <v>#VALUE!</v>
      </c>
      <c r="AE28" s="38" t="e">
        <f t="shared" si="32"/>
        <v>#VALUE!</v>
      </c>
      <c r="AF28" s="147" t="e">
        <f t="shared" si="33"/>
        <v>#VALUE!</v>
      </c>
      <c r="AG28" s="43" t="e">
        <f t="shared" si="34"/>
        <v>#VALUE!</v>
      </c>
      <c r="AH28" s="42" t="e">
        <f t="shared" si="35"/>
        <v>#VALUE!</v>
      </c>
      <c r="AI28" s="41" t="e">
        <f t="shared" si="36"/>
        <v>#VALUE!</v>
      </c>
      <c r="AJ28" s="40" t="e">
        <f t="shared" si="37"/>
        <v>#VALUE!</v>
      </c>
      <c r="AK28" s="65" t="e">
        <f t="shared" si="38"/>
        <v>#VALUE!</v>
      </c>
      <c r="AL28" s="64" t="e">
        <f t="shared" si="39"/>
        <v>#VALUE!</v>
      </c>
      <c r="AM28" s="146">
        <f t="shared" si="40"/>
        <v>0</v>
      </c>
      <c r="AN28" s="29" t="str">
        <f t="shared" si="41"/>
        <v/>
      </c>
      <c r="AO28" s="2"/>
      <c r="AP28" s="63"/>
      <c r="AQ28" s="63"/>
      <c r="AR28" s="62"/>
      <c r="AS28" s="14"/>
      <c r="AT28" s="18"/>
      <c r="AU28" s="18"/>
      <c r="AV28" s="18"/>
      <c r="AW28" s="18"/>
      <c r="AX28" s="18"/>
      <c r="AY28" s="18"/>
      <c r="AZ28" s="13"/>
      <c r="BA28" s="18"/>
      <c r="BB28" s="18"/>
      <c r="BC28" s="18"/>
      <c r="BD28" s="18"/>
      <c r="BE28" s="18"/>
      <c r="BF28" s="18"/>
      <c r="BG28" s="14"/>
      <c r="BH28" s="14"/>
      <c r="BI28" s="18"/>
      <c r="BJ28" s="18"/>
      <c r="BK28" s="18"/>
      <c r="BL28" s="18"/>
      <c r="BM28" s="18"/>
      <c r="BN28" s="18"/>
      <c r="BO28" s="13"/>
      <c r="BP28" s="15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6"/>
      <c r="CI28" s="14"/>
      <c r="CJ28" s="15"/>
      <c r="CK28" s="14"/>
      <c r="CL28" s="14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</row>
    <row r="29" spans="1:153" s="6" customFormat="1" ht="12.75" customHeight="1" x14ac:dyDescent="0.2">
      <c r="A29" s="28"/>
      <c r="B29" s="79"/>
      <c r="C29" s="78"/>
      <c r="D29" s="77"/>
      <c r="E29" s="75"/>
      <c r="F29" s="76"/>
      <c r="G29" s="75">
        <f t="shared" si="18"/>
        <v>0</v>
      </c>
      <c r="H29" s="74"/>
      <c r="I29" s="149"/>
      <c r="J29" s="72" t="str">
        <f t="shared" si="19"/>
        <v/>
      </c>
      <c r="K29" s="53" t="str">
        <f t="shared" si="20"/>
        <v/>
      </c>
      <c r="L29" s="71"/>
      <c r="M29" s="70"/>
      <c r="N29" s="70">
        <f t="shared" si="21"/>
        <v>0</v>
      </c>
      <c r="O29" s="69" t="str">
        <f>IF(OR(D29="",D29="Honorar"),"",IF(VLOOKUP(D29,Durchschnittssätze!$A$5:$Q$48,5,FALSE)&lt;0,"entfällt für",IF(N29=0,"",ROUND((VLOOKUP(D29,Durchschnittssätze!$A$5:$Q$48,5,FALSE)/39.8*E29),2))))</f>
        <v/>
      </c>
      <c r="P29" s="69" t="str">
        <f>IF(OR(D29="",D29="Honorar"),"",IF(VLOOKUP(D29,Durchschnittssätze!$A$5:$Q$48,9,FALSE)&lt;0,"Beamte",IF(N29=0,"",ROUND((VLOOKUP(D29,Durchschnittssätze!$A$5:$Q$48,9,FALSE)/39.8*E29),2))))</f>
        <v/>
      </c>
      <c r="Q29" s="68" t="str">
        <f>IF(D29="Honorar",N29,IF(P29="Beamte",VLOOKUP(D29,Durchschnittssätze!$A$5:$Q$48,17,FALSE),IF(N29&lt;O29,"keine",ROUND(IF(AND(N29&gt;=O29,N29&lt;P29),VLOOKUP(D29,Durchschnittssätze!$A$5:$Q$48,13,FALSE),VLOOKUP(D29,Durchschnittssätze!$A$5:$Q$48,17,FALSE)),2))))</f>
        <v>keine</v>
      </c>
      <c r="R29" s="67" t="str">
        <f t="shared" si="22"/>
        <v>Förderung</v>
      </c>
      <c r="S29" s="66">
        <f t="shared" si="23"/>
        <v>0</v>
      </c>
      <c r="T29" s="17"/>
      <c r="U29" s="21"/>
      <c r="V29" s="18"/>
      <c r="W29" s="46">
        <f t="shared" si="24"/>
        <v>1</v>
      </c>
      <c r="X29" s="45">
        <f t="shared" si="25"/>
        <v>0</v>
      </c>
      <c r="Y29" s="44">
        <f t="shared" si="26"/>
        <v>0</v>
      </c>
      <c r="Z29" s="43" t="e">
        <f t="shared" si="27"/>
        <v>#VALUE!</v>
      </c>
      <c r="AA29" s="42" t="e">
        <f t="shared" si="28"/>
        <v>#VALUE!</v>
      </c>
      <c r="AB29" s="41" t="e">
        <f t="shared" si="29"/>
        <v>#VALUE!</v>
      </c>
      <c r="AC29" s="40" t="e">
        <f t="shared" si="30"/>
        <v>#VALUE!</v>
      </c>
      <c r="AD29" s="39" t="e">
        <f t="shared" si="31"/>
        <v>#VALUE!</v>
      </c>
      <c r="AE29" s="38" t="e">
        <f t="shared" si="32"/>
        <v>#VALUE!</v>
      </c>
      <c r="AF29" s="147" t="e">
        <f t="shared" si="33"/>
        <v>#VALUE!</v>
      </c>
      <c r="AG29" s="43" t="e">
        <f t="shared" si="34"/>
        <v>#VALUE!</v>
      </c>
      <c r="AH29" s="42" t="e">
        <f t="shared" si="35"/>
        <v>#VALUE!</v>
      </c>
      <c r="AI29" s="41" t="e">
        <f t="shared" si="36"/>
        <v>#VALUE!</v>
      </c>
      <c r="AJ29" s="40" t="e">
        <f t="shared" si="37"/>
        <v>#VALUE!</v>
      </c>
      <c r="AK29" s="65" t="e">
        <f t="shared" si="38"/>
        <v>#VALUE!</v>
      </c>
      <c r="AL29" s="64" t="e">
        <f t="shared" si="39"/>
        <v>#VALUE!</v>
      </c>
      <c r="AM29" s="146">
        <f t="shared" si="40"/>
        <v>0</v>
      </c>
      <c r="AN29" s="29" t="str">
        <f t="shared" si="41"/>
        <v/>
      </c>
      <c r="AO29" s="2"/>
      <c r="AP29" s="63"/>
      <c r="AQ29" s="63"/>
      <c r="AR29" s="62"/>
      <c r="AS29" s="14"/>
      <c r="AT29" s="18"/>
      <c r="AU29" s="18"/>
      <c r="AV29" s="18"/>
      <c r="AW29" s="18"/>
      <c r="AX29" s="18"/>
      <c r="AY29" s="18"/>
      <c r="AZ29" s="13"/>
      <c r="BA29" s="18"/>
      <c r="BB29" s="18"/>
      <c r="BC29" s="18"/>
      <c r="BD29" s="18"/>
      <c r="BE29" s="18"/>
      <c r="BF29" s="18"/>
      <c r="BG29" s="14"/>
      <c r="BH29" s="14"/>
      <c r="BI29" s="18"/>
      <c r="BJ29" s="18"/>
      <c r="BK29" s="18"/>
      <c r="BL29" s="18"/>
      <c r="BM29" s="18"/>
      <c r="BN29" s="18"/>
      <c r="BO29" s="13"/>
      <c r="BP29" s="15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6"/>
      <c r="CI29" s="14"/>
      <c r="CJ29" s="15"/>
      <c r="CK29" s="14"/>
      <c r="CL29" s="14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</row>
    <row r="30" spans="1:153" s="6" customFormat="1" ht="12.75" customHeight="1" x14ac:dyDescent="0.2">
      <c r="A30" s="28"/>
      <c r="B30" s="79"/>
      <c r="C30" s="80"/>
      <c r="D30" s="77"/>
      <c r="E30" s="75"/>
      <c r="F30" s="76"/>
      <c r="G30" s="75">
        <f t="shared" si="18"/>
        <v>0</v>
      </c>
      <c r="H30" s="74"/>
      <c r="I30" s="149"/>
      <c r="J30" s="72" t="str">
        <f t="shared" si="19"/>
        <v/>
      </c>
      <c r="K30" s="53" t="str">
        <f t="shared" si="20"/>
        <v/>
      </c>
      <c r="L30" s="71"/>
      <c r="M30" s="70"/>
      <c r="N30" s="70">
        <f t="shared" si="21"/>
        <v>0</v>
      </c>
      <c r="O30" s="69" t="str">
        <f>IF(OR(D30="",D30="Honorar"),"",IF(VLOOKUP(D30,Durchschnittssätze!$A$5:$Q$48,5,FALSE)&lt;0,"entfällt für",IF(N30=0,"",ROUND((VLOOKUP(D30,Durchschnittssätze!$A$5:$Q$48,5,FALSE)/39.8*E30),2))))</f>
        <v/>
      </c>
      <c r="P30" s="69" t="str">
        <f>IF(OR(D30="",D30="Honorar"),"",IF(VLOOKUP(D30,Durchschnittssätze!$A$5:$Q$48,9,FALSE)&lt;0,"Beamte",IF(N30=0,"",ROUND((VLOOKUP(D30,Durchschnittssätze!$A$5:$Q$48,9,FALSE)/39.8*E30),2))))</f>
        <v/>
      </c>
      <c r="Q30" s="68" t="str">
        <f>IF(D30="Honorar",N30,IF(P30="Beamte",VLOOKUP(D30,Durchschnittssätze!$A$5:$Q$48,17,FALSE),IF(N30&lt;O30,"keine",ROUND(IF(AND(N30&gt;=O30,N30&lt;P30),VLOOKUP(D30,Durchschnittssätze!$A$5:$Q$48,13,FALSE),VLOOKUP(D30,Durchschnittssätze!$A$5:$Q$48,17,FALSE)),2))))</f>
        <v>keine</v>
      </c>
      <c r="R30" s="67" t="str">
        <f t="shared" si="22"/>
        <v>Förderung</v>
      </c>
      <c r="S30" s="66">
        <f t="shared" si="23"/>
        <v>0</v>
      </c>
      <c r="T30" s="17"/>
      <c r="U30" s="21"/>
      <c r="V30" s="18"/>
      <c r="W30" s="46">
        <f t="shared" si="24"/>
        <v>1</v>
      </c>
      <c r="X30" s="45">
        <f t="shared" si="25"/>
        <v>0</v>
      </c>
      <c r="Y30" s="44">
        <f t="shared" si="26"/>
        <v>0</v>
      </c>
      <c r="Z30" s="43" t="e">
        <f t="shared" si="27"/>
        <v>#VALUE!</v>
      </c>
      <c r="AA30" s="42" t="e">
        <f t="shared" si="28"/>
        <v>#VALUE!</v>
      </c>
      <c r="AB30" s="41" t="e">
        <f t="shared" si="29"/>
        <v>#VALUE!</v>
      </c>
      <c r="AC30" s="40" t="e">
        <f t="shared" si="30"/>
        <v>#VALUE!</v>
      </c>
      <c r="AD30" s="39" t="e">
        <f t="shared" si="31"/>
        <v>#VALUE!</v>
      </c>
      <c r="AE30" s="38" t="e">
        <f t="shared" si="32"/>
        <v>#VALUE!</v>
      </c>
      <c r="AF30" s="147" t="e">
        <f t="shared" si="33"/>
        <v>#VALUE!</v>
      </c>
      <c r="AG30" s="43" t="e">
        <f t="shared" si="34"/>
        <v>#VALUE!</v>
      </c>
      <c r="AH30" s="42" t="e">
        <f t="shared" si="35"/>
        <v>#VALUE!</v>
      </c>
      <c r="AI30" s="41" t="e">
        <f t="shared" si="36"/>
        <v>#VALUE!</v>
      </c>
      <c r="AJ30" s="40" t="e">
        <f t="shared" si="37"/>
        <v>#VALUE!</v>
      </c>
      <c r="AK30" s="65" t="e">
        <f t="shared" si="38"/>
        <v>#VALUE!</v>
      </c>
      <c r="AL30" s="64" t="e">
        <f t="shared" si="39"/>
        <v>#VALUE!</v>
      </c>
      <c r="AM30" s="146">
        <f t="shared" si="40"/>
        <v>0</v>
      </c>
      <c r="AN30" s="29" t="str">
        <f t="shared" si="41"/>
        <v/>
      </c>
      <c r="AO30" s="2"/>
      <c r="AP30" s="63"/>
      <c r="AQ30" s="63"/>
      <c r="AR30" s="62"/>
      <c r="AS30" s="14"/>
      <c r="AT30" s="18"/>
      <c r="AU30" s="18"/>
      <c r="AV30" s="18"/>
      <c r="AW30" s="18"/>
      <c r="AX30" s="18"/>
      <c r="AY30" s="18"/>
      <c r="AZ30" s="13"/>
      <c r="BA30" s="18"/>
      <c r="BB30" s="18"/>
      <c r="BC30" s="18"/>
      <c r="BD30" s="18"/>
      <c r="BE30" s="18"/>
      <c r="BF30" s="18"/>
      <c r="BG30" s="14"/>
      <c r="BH30" s="14"/>
      <c r="BI30" s="18"/>
      <c r="BJ30" s="18"/>
      <c r="BK30" s="18"/>
      <c r="BL30" s="18"/>
      <c r="BM30" s="18"/>
      <c r="BN30" s="18"/>
      <c r="BO30" s="13"/>
      <c r="BP30" s="15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6"/>
      <c r="CI30" s="14"/>
      <c r="CJ30" s="15"/>
      <c r="CK30" s="14"/>
      <c r="CL30" s="14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</row>
    <row r="31" spans="1:153" s="6" customFormat="1" ht="12.75" customHeight="1" x14ac:dyDescent="0.2">
      <c r="A31" s="28"/>
      <c r="B31" s="79"/>
      <c r="C31" s="80"/>
      <c r="D31" s="77"/>
      <c r="E31" s="75"/>
      <c r="F31" s="76"/>
      <c r="G31" s="75">
        <f t="shared" si="18"/>
        <v>0</v>
      </c>
      <c r="H31" s="74"/>
      <c r="I31" s="149"/>
      <c r="J31" s="72" t="str">
        <f t="shared" si="19"/>
        <v/>
      </c>
      <c r="K31" s="53" t="str">
        <f t="shared" si="20"/>
        <v/>
      </c>
      <c r="L31" s="71"/>
      <c r="M31" s="70"/>
      <c r="N31" s="70">
        <f t="shared" si="21"/>
        <v>0</v>
      </c>
      <c r="O31" s="69" t="str">
        <f>IF(OR(D31="",D31="Honorar"),"",IF(VLOOKUP(D31,Durchschnittssätze!$A$5:$Q$48,5,FALSE)&lt;0,"entfällt für",IF(N31=0,"",ROUND((VLOOKUP(D31,Durchschnittssätze!$A$5:$Q$48,5,FALSE)/39.8*E31),2))))</f>
        <v/>
      </c>
      <c r="P31" s="69" t="str">
        <f>IF(OR(D31="",D31="Honorar"),"",IF(VLOOKUP(D31,Durchschnittssätze!$A$5:$Q$48,9,FALSE)&lt;0,"Beamte",IF(N31=0,"",ROUND((VLOOKUP(D31,Durchschnittssätze!$A$5:$Q$48,9,FALSE)/39.8*E31),2))))</f>
        <v/>
      </c>
      <c r="Q31" s="68" t="str">
        <f>IF(D31="Honorar",N31,IF(P31="Beamte",VLOOKUP(D31,Durchschnittssätze!$A$5:$Q$48,17,FALSE),IF(N31&lt;O31,"keine",ROUND(IF(AND(N31&gt;=O31,N31&lt;P31),VLOOKUP(D31,Durchschnittssätze!$A$5:$Q$48,13,FALSE),VLOOKUP(D31,Durchschnittssätze!$A$5:$Q$48,17,FALSE)),2))))</f>
        <v>keine</v>
      </c>
      <c r="R31" s="67" t="str">
        <f t="shared" si="22"/>
        <v>Förderung</v>
      </c>
      <c r="S31" s="66">
        <f t="shared" si="23"/>
        <v>0</v>
      </c>
      <c r="T31" s="17"/>
      <c r="U31" s="21"/>
      <c r="V31" s="18"/>
      <c r="W31" s="46">
        <f t="shared" si="24"/>
        <v>1</v>
      </c>
      <c r="X31" s="45">
        <f t="shared" si="25"/>
        <v>0</v>
      </c>
      <c r="Y31" s="44">
        <f t="shared" si="26"/>
        <v>0</v>
      </c>
      <c r="Z31" s="43" t="e">
        <f t="shared" si="27"/>
        <v>#VALUE!</v>
      </c>
      <c r="AA31" s="42" t="e">
        <f t="shared" si="28"/>
        <v>#VALUE!</v>
      </c>
      <c r="AB31" s="41" t="e">
        <f t="shared" si="29"/>
        <v>#VALUE!</v>
      </c>
      <c r="AC31" s="40" t="e">
        <f t="shared" si="30"/>
        <v>#VALUE!</v>
      </c>
      <c r="AD31" s="39" t="e">
        <f t="shared" si="31"/>
        <v>#VALUE!</v>
      </c>
      <c r="AE31" s="38" t="e">
        <f t="shared" si="32"/>
        <v>#VALUE!</v>
      </c>
      <c r="AF31" s="147" t="e">
        <f t="shared" si="33"/>
        <v>#VALUE!</v>
      </c>
      <c r="AG31" s="43" t="e">
        <f t="shared" si="34"/>
        <v>#VALUE!</v>
      </c>
      <c r="AH31" s="42" t="e">
        <f t="shared" si="35"/>
        <v>#VALUE!</v>
      </c>
      <c r="AI31" s="41" t="e">
        <f t="shared" si="36"/>
        <v>#VALUE!</v>
      </c>
      <c r="AJ31" s="40" t="e">
        <f t="shared" si="37"/>
        <v>#VALUE!</v>
      </c>
      <c r="AK31" s="65" t="e">
        <f t="shared" si="38"/>
        <v>#VALUE!</v>
      </c>
      <c r="AL31" s="64" t="e">
        <f t="shared" si="39"/>
        <v>#VALUE!</v>
      </c>
      <c r="AM31" s="146">
        <f t="shared" si="40"/>
        <v>0</v>
      </c>
      <c r="AN31" s="29" t="str">
        <f t="shared" si="41"/>
        <v/>
      </c>
      <c r="AO31" s="2"/>
      <c r="AP31" s="63"/>
      <c r="AQ31" s="63"/>
      <c r="AR31" s="62"/>
      <c r="AS31" s="14"/>
      <c r="AT31" s="18"/>
      <c r="AU31" s="18"/>
      <c r="AV31" s="18"/>
      <c r="AW31" s="18"/>
      <c r="AX31" s="18"/>
      <c r="AY31" s="18"/>
      <c r="AZ31" s="13"/>
      <c r="BA31" s="18"/>
      <c r="BB31" s="18"/>
      <c r="BC31" s="18"/>
      <c r="BD31" s="18"/>
      <c r="BE31" s="18"/>
      <c r="BF31" s="18"/>
      <c r="BG31" s="14"/>
      <c r="BH31" s="14"/>
      <c r="BI31" s="18"/>
      <c r="BJ31" s="18"/>
      <c r="BK31" s="18"/>
      <c r="BL31" s="18"/>
      <c r="BM31" s="18"/>
      <c r="BN31" s="18"/>
      <c r="BO31" s="13"/>
      <c r="BP31" s="15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6"/>
      <c r="CI31" s="14"/>
      <c r="CJ31" s="15"/>
      <c r="CK31" s="14"/>
      <c r="CL31" s="14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</row>
    <row r="32" spans="1:153" s="6" customFormat="1" ht="12.75" customHeight="1" x14ac:dyDescent="0.2">
      <c r="A32" s="28"/>
      <c r="B32" s="79"/>
      <c r="C32" s="78"/>
      <c r="D32" s="77"/>
      <c r="E32" s="75"/>
      <c r="F32" s="76"/>
      <c r="G32" s="75">
        <f t="shared" si="18"/>
        <v>0</v>
      </c>
      <c r="H32" s="74"/>
      <c r="I32" s="149"/>
      <c r="J32" s="72" t="str">
        <f t="shared" si="19"/>
        <v/>
      </c>
      <c r="K32" s="53" t="str">
        <f t="shared" si="20"/>
        <v/>
      </c>
      <c r="L32" s="71"/>
      <c r="M32" s="70"/>
      <c r="N32" s="70">
        <f t="shared" si="21"/>
        <v>0</v>
      </c>
      <c r="O32" s="69" t="str">
        <f>IF(OR(D32="",D32="Honorar"),"",IF(VLOOKUP(D32,Durchschnittssätze!$A$5:$Q$48,5,FALSE)&lt;0,"entfällt für",IF(N32=0,"",ROUND((VLOOKUP(D32,Durchschnittssätze!$A$5:$Q$48,5,FALSE)/39.8*E32),2))))</f>
        <v/>
      </c>
      <c r="P32" s="69" t="str">
        <f>IF(OR(D32="",D32="Honorar"),"",IF(VLOOKUP(D32,Durchschnittssätze!$A$5:$Q$48,9,FALSE)&lt;0,"Beamte",IF(N32=0,"",ROUND((VLOOKUP(D32,Durchschnittssätze!$A$5:$Q$48,9,FALSE)/39.8*E32),2))))</f>
        <v/>
      </c>
      <c r="Q32" s="68" t="str">
        <f>IF(D32="Honorar",N32,IF(P32="Beamte",VLOOKUP(D32,Durchschnittssätze!$A$5:$Q$48,17,FALSE),IF(N32&lt;O32,"keine",ROUND(IF(AND(N32&gt;=O32,N32&lt;P32),VLOOKUP(D32,Durchschnittssätze!$A$5:$Q$48,13,FALSE),VLOOKUP(D32,Durchschnittssätze!$A$5:$Q$48,17,FALSE)),2))))</f>
        <v>keine</v>
      </c>
      <c r="R32" s="67" t="str">
        <f t="shared" si="22"/>
        <v>Förderung</v>
      </c>
      <c r="S32" s="66">
        <f t="shared" si="23"/>
        <v>0</v>
      </c>
      <c r="T32" s="17"/>
      <c r="U32" s="21"/>
      <c r="V32" s="18"/>
      <c r="W32" s="46">
        <f t="shared" si="24"/>
        <v>1</v>
      </c>
      <c r="X32" s="45">
        <f t="shared" si="25"/>
        <v>0</v>
      </c>
      <c r="Y32" s="44">
        <f t="shared" si="26"/>
        <v>0</v>
      </c>
      <c r="Z32" s="43" t="e">
        <f t="shared" si="27"/>
        <v>#VALUE!</v>
      </c>
      <c r="AA32" s="42" t="e">
        <f t="shared" si="28"/>
        <v>#VALUE!</v>
      </c>
      <c r="AB32" s="41" t="e">
        <f t="shared" si="29"/>
        <v>#VALUE!</v>
      </c>
      <c r="AC32" s="40" t="e">
        <f t="shared" si="30"/>
        <v>#VALUE!</v>
      </c>
      <c r="AD32" s="39" t="e">
        <f t="shared" si="31"/>
        <v>#VALUE!</v>
      </c>
      <c r="AE32" s="38" t="e">
        <f t="shared" si="32"/>
        <v>#VALUE!</v>
      </c>
      <c r="AF32" s="147" t="e">
        <f t="shared" si="33"/>
        <v>#VALUE!</v>
      </c>
      <c r="AG32" s="43" t="e">
        <f t="shared" si="34"/>
        <v>#VALUE!</v>
      </c>
      <c r="AH32" s="42" t="e">
        <f t="shared" si="35"/>
        <v>#VALUE!</v>
      </c>
      <c r="AI32" s="41" t="e">
        <f t="shared" si="36"/>
        <v>#VALUE!</v>
      </c>
      <c r="AJ32" s="40" t="e">
        <f t="shared" si="37"/>
        <v>#VALUE!</v>
      </c>
      <c r="AK32" s="65" t="e">
        <f t="shared" si="38"/>
        <v>#VALUE!</v>
      </c>
      <c r="AL32" s="64" t="e">
        <f t="shared" si="39"/>
        <v>#VALUE!</v>
      </c>
      <c r="AM32" s="146">
        <f t="shared" si="40"/>
        <v>0</v>
      </c>
      <c r="AN32" s="29" t="str">
        <f t="shared" si="41"/>
        <v/>
      </c>
      <c r="AO32" s="2"/>
      <c r="AP32" s="63"/>
      <c r="AQ32" s="63"/>
      <c r="AR32" s="62"/>
      <c r="AS32" s="14"/>
      <c r="AT32" s="18"/>
      <c r="AU32" s="18"/>
      <c r="AV32" s="18"/>
      <c r="AW32" s="18"/>
      <c r="AX32" s="18"/>
      <c r="AY32" s="18"/>
      <c r="AZ32" s="13"/>
      <c r="BA32" s="18"/>
      <c r="BB32" s="18"/>
      <c r="BC32" s="18"/>
      <c r="BD32" s="18"/>
      <c r="BE32" s="18"/>
      <c r="BF32" s="18"/>
      <c r="BG32" s="14"/>
      <c r="BH32" s="14"/>
      <c r="BI32" s="18"/>
      <c r="BJ32" s="18"/>
      <c r="BK32" s="18"/>
      <c r="BL32" s="18"/>
      <c r="BM32" s="18"/>
      <c r="BN32" s="18"/>
      <c r="BO32" s="13"/>
      <c r="BP32" s="15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6"/>
      <c r="CI32" s="14"/>
      <c r="CJ32" s="15"/>
      <c r="CK32" s="14"/>
      <c r="CL32" s="14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</row>
    <row r="33" spans="1:153" s="6" customFormat="1" ht="12.75" customHeight="1" x14ac:dyDescent="0.2">
      <c r="A33" s="28"/>
      <c r="B33" s="79"/>
      <c r="C33" s="80"/>
      <c r="D33" s="77"/>
      <c r="E33" s="75"/>
      <c r="F33" s="76"/>
      <c r="G33" s="75">
        <f t="shared" si="18"/>
        <v>0</v>
      </c>
      <c r="H33" s="74"/>
      <c r="I33" s="149"/>
      <c r="J33" s="72" t="str">
        <f t="shared" si="19"/>
        <v/>
      </c>
      <c r="K33" s="53" t="str">
        <f t="shared" si="20"/>
        <v/>
      </c>
      <c r="L33" s="71"/>
      <c r="M33" s="70"/>
      <c r="N33" s="70">
        <f t="shared" si="21"/>
        <v>0</v>
      </c>
      <c r="O33" s="69" t="str">
        <f>IF(OR(D33="",D33="Honorar"),"",IF(VLOOKUP(D33,Durchschnittssätze!$A$5:$Q$48,5,FALSE)&lt;0,"entfällt für",IF(N33=0,"",ROUND((VLOOKUP(D33,Durchschnittssätze!$A$5:$Q$48,5,FALSE)/39.8*E33),2))))</f>
        <v/>
      </c>
      <c r="P33" s="69" t="str">
        <f>IF(OR(D33="",D33="Honorar"),"",IF(VLOOKUP(D33,Durchschnittssätze!$A$5:$Q$48,9,FALSE)&lt;0,"Beamte",IF(N33=0,"",ROUND((VLOOKUP(D33,Durchschnittssätze!$A$5:$Q$48,9,FALSE)/39.8*E33),2))))</f>
        <v/>
      </c>
      <c r="Q33" s="68" t="str">
        <f>IF(D33="Honorar",N33,IF(P33="Beamte",VLOOKUP(D33,Durchschnittssätze!$A$5:$Q$48,17,FALSE),IF(N33&lt;O33,"keine",ROUND(IF(AND(N33&gt;=O33,N33&lt;P33),VLOOKUP(D33,Durchschnittssätze!$A$5:$Q$48,13,FALSE),VLOOKUP(D33,Durchschnittssätze!$A$5:$Q$48,17,FALSE)),2))))</f>
        <v>keine</v>
      </c>
      <c r="R33" s="67" t="str">
        <f t="shared" si="22"/>
        <v>Förderung</v>
      </c>
      <c r="S33" s="66">
        <f t="shared" si="23"/>
        <v>0</v>
      </c>
      <c r="T33" s="17"/>
      <c r="U33" s="21"/>
      <c r="V33" s="18"/>
      <c r="W33" s="46">
        <f t="shared" si="24"/>
        <v>1</v>
      </c>
      <c r="X33" s="45">
        <f t="shared" si="25"/>
        <v>0</v>
      </c>
      <c r="Y33" s="44">
        <f t="shared" si="26"/>
        <v>0</v>
      </c>
      <c r="Z33" s="43" t="e">
        <f t="shared" si="27"/>
        <v>#VALUE!</v>
      </c>
      <c r="AA33" s="42" t="e">
        <f t="shared" si="28"/>
        <v>#VALUE!</v>
      </c>
      <c r="AB33" s="41" t="e">
        <f t="shared" si="29"/>
        <v>#VALUE!</v>
      </c>
      <c r="AC33" s="40" t="e">
        <f t="shared" si="30"/>
        <v>#VALUE!</v>
      </c>
      <c r="AD33" s="39" t="e">
        <f t="shared" si="31"/>
        <v>#VALUE!</v>
      </c>
      <c r="AE33" s="38" t="e">
        <f t="shared" si="32"/>
        <v>#VALUE!</v>
      </c>
      <c r="AF33" s="147" t="e">
        <f t="shared" si="33"/>
        <v>#VALUE!</v>
      </c>
      <c r="AG33" s="43" t="e">
        <f t="shared" si="34"/>
        <v>#VALUE!</v>
      </c>
      <c r="AH33" s="42" t="e">
        <f t="shared" si="35"/>
        <v>#VALUE!</v>
      </c>
      <c r="AI33" s="41" t="e">
        <f t="shared" si="36"/>
        <v>#VALUE!</v>
      </c>
      <c r="AJ33" s="40" t="e">
        <f t="shared" si="37"/>
        <v>#VALUE!</v>
      </c>
      <c r="AK33" s="65" t="e">
        <f t="shared" si="38"/>
        <v>#VALUE!</v>
      </c>
      <c r="AL33" s="64" t="e">
        <f t="shared" si="39"/>
        <v>#VALUE!</v>
      </c>
      <c r="AM33" s="146">
        <f t="shared" si="40"/>
        <v>0</v>
      </c>
      <c r="AN33" s="29" t="str">
        <f t="shared" si="41"/>
        <v/>
      </c>
      <c r="AO33" s="2"/>
      <c r="AP33" s="63"/>
      <c r="AQ33" s="63"/>
      <c r="AR33" s="62"/>
      <c r="AS33" s="14"/>
      <c r="AT33" s="18"/>
      <c r="AU33" s="18"/>
      <c r="AV33" s="18"/>
      <c r="AW33" s="18"/>
      <c r="AX33" s="18"/>
      <c r="AY33" s="18"/>
      <c r="AZ33" s="13"/>
      <c r="BA33" s="18"/>
      <c r="BB33" s="18"/>
      <c r="BC33" s="18"/>
      <c r="BD33" s="18"/>
      <c r="BE33" s="18"/>
      <c r="BF33" s="18"/>
      <c r="BG33" s="14"/>
      <c r="BH33" s="14"/>
      <c r="BI33" s="18"/>
      <c r="BJ33" s="18"/>
      <c r="BK33" s="18"/>
      <c r="BL33" s="18"/>
      <c r="BM33" s="18"/>
      <c r="BN33" s="18"/>
      <c r="BO33" s="13"/>
      <c r="BP33" s="15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6"/>
      <c r="CI33" s="14"/>
      <c r="CJ33" s="15"/>
      <c r="CK33" s="14"/>
      <c r="CL33" s="14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</row>
    <row r="34" spans="1:153" s="6" customFormat="1" ht="12.75" customHeight="1" x14ac:dyDescent="0.2">
      <c r="A34" s="28"/>
      <c r="B34" s="79"/>
      <c r="C34" s="80"/>
      <c r="D34" s="77"/>
      <c r="E34" s="75"/>
      <c r="F34" s="76"/>
      <c r="G34" s="75">
        <f t="shared" si="18"/>
        <v>0</v>
      </c>
      <c r="H34" s="74"/>
      <c r="I34" s="149"/>
      <c r="J34" s="72" t="str">
        <f t="shared" si="19"/>
        <v/>
      </c>
      <c r="K34" s="53" t="str">
        <f t="shared" si="20"/>
        <v/>
      </c>
      <c r="L34" s="71"/>
      <c r="M34" s="70"/>
      <c r="N34" s="70">
        <f t="shared" si="21"/>
        <v>0</v>
      </c>
      <c r="O34" s="69" t="str">
        <f>IF(OR(D34="",D34="Honorar"),"",IF(VLOOKUP(D34,Durchschnittssätze!$A$5:$Q$48,5,FALSE)&lt;0,"entfällt für",IF(N34=0,"",ROUND((VLOOKUP(D34,Durchschnittssätze!$A$5:$Q$48,5,FALSE)/39.8*E34),2))))</f>
        <v/>
      </c>
      <c r="P34" s="69" t="str">
        <f>IF(OR(D34="",D34="Honorar"),"",IF(VLOOKUP(D34,Durchschnittssätze!$A$5:$Q$48,9,FALSE)&lt;0,"Beamte",IF(N34=0,"",ROUND((VLOOKUP(D34,Durchschnittssätze!$A$5:$Q$48,9,FALSE)/39.8*E34),2))))</f>
        <v/>
      </c>
      <c r="Q34" s="68" t="str">
        <f>IF(D34="Honorar",N34,IF(P34="Beamte",VLOOKUP(D34,Durchschnittssätze!$A$5:$Q$48,17,FALSE),IF(N34&lt;O34,"keine",ROUND(IF(AND(N34&gt;=O34,N34&lt;P34),VLOOKUP(D34,Durchschnittssätze!$A$5:$Q$48,13,FALSE),VLOOKUP(D34,Durchschnittssätze!$A$5:$Q$48,17,FALSE)),2))))</f>
        <v>keine</v>
      </c>
      <c r="R34" s="67" t="str">
        <f t="shared" si="22"/>
        <v>Förderung</v>
      </c>
      <c r="S34" s="66">
        <f t="shared" si="23"/>
        <v>0</v>
      </c>
      <c r="T34" s="17"/>
      <c r="U34" s="21"/>
      <c r="V34" s="18"/>
      <c r="W34" s="46">
        <f t="shared" si="24"/>
        <v>1</v>
      </c>
      <c r="X34" s="45">
        <f t="shared" si="25"/>
        <v>0</v>
      </c>
      <c r="Y34" s="44">
        <f t="shared" si="26"/>
        <v>0</v>
      </c>
      <c r="Z34" s="43" t="e">
        <f t="shared" si="27"/>
        <v>#VALUE!</v>
      </c>
      <c r="AA34" s="42" t="e">
        <f t="shared" si="28"/>
        <v>#VALUE!</v>
      </c>
      <c r="AB34" s="41" t="e">
        <f t="shared" si="29"/>
        <v>#VALUE!</v>
      </c>
      <c r="AC34" s="40" t="e">
        <f t="shared" si="30"/>
        <v>#VALUE!</v>
      </c>
      <c r="AD34" s="39" t="e">
        <f t="shared" si="31"/>
        <v>#VALUE!</v>
      </c>
      <c r="AE34" s="38" t="e">
        <f t="shared" si="32"/>
        <v>#VALUE!</v>
      </c>
      <c r="AF34" s="147" t="e">
        <f t="shared" si="33"/>
        <v>#VALUE!</v>
      </c>
      <c r="AG34" s="43" t="e">
        <f t="shared" si="34"/>
        <v>#VALUE!</v>
      </c>
      <c r="AH34" s="42" t="e">
        <f t="shared" si="35"/>
        <v>#VALUE!</v>
      </c>
      <c r="AI34" s="41" t="e">
        <f t="shared" si="36"/>
        <v>#VALUE!</v>
      </c>
      <c r="AJ34" s="40" t="e">
        <f t="shared" si="37"/>
        <v>#VALUE!</v>
      </c>
      <c r="AK34" s="65" t="e">
        <f t="shared" si="38"/>
        <v>#VALUE!</v>
      </c>
      <c r="AL34" s="64" t="e">
        <f t="shared" si="39"/>
        <v>#VALUE!</v>
      </c>
      <c r="AM34" s="146">
        <f t="shared" si="40"/>
        <v>0</v>
      </c>
      <c r="AN34" s="29" t="str">
        <f t="shared" si="41"/>
        <v/>
      </c>
      <c r="AO34" s="2"/>
      <c r="AP34" s="63"/>
      <c r="AQ34" s="63"/>
      <c r="AR34" s="62"/>
      <c r="AS34" s="14"/>
      <c r="AT34" s="18"/>
      <c r="AU34" s="18"/>
      <c r="AV34" s="18"/>
      <c r="AW34" s="18"/>
      <c r="AX34" s="18"/>
      <c r="AY34" s="18"/>
      <c r="AZ34" s="13"/>
      <c r="BA34" s="18"/>
      <c r="BB34" s="18"/>
      <c r="BC34" s="18"/>
      <c r="BD34" s="18"/>
      <c r="BE34" s="18"/>
      <c r="BF34" s="18"/>
      <c r="BG34" s="14"/>
      <c r="BH34" s="14"/>
      <c r="BI34" s="18"/>
      <c r="BJ34" s="18"/>
      <c r="BK34" s="18"/>
      <c r="BL34" s="18"/>
      <c r="BM34" s="18"/>
      <c r="BN34" s="18"/>
      <c r="BO34" s="13"/>
      <c r="BP34" s="15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6"/>
      <c r="CI34" s="14"/>
      <c r="CJ34" s="15"/>
      <c r="CK34" s="14"/>
      <c r="CL34" s="14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</row>
    <row r="35" spans="1:153" s="6" customFormat="1" ht="12.75" customHeight="1" x14ac:dyDescent="0.2">
      <c r="A35" s="28"/>
      <c r="B35" s="79"/>
      <c r="C35" s="78"/>
      <c r="D35" s="77"/>
      <c r="E35" s="75"/>
      <c r="F35" s="76"/>
      <c r="G35" s="75">
        <f t="shared" si="18"/>
        <v>0</v>
      </c>
      <c r="H35" s="74"/>
      <c r="I35" s="149"/>
      <c r="J35" s="72" t="str">
        <f t="shared" si="19"/>
        <v/>
      </c>
      <c r="K35" s="53" t="str">
        <f t="shared" si="20"/>
        <v/>
      </c>
      <c r="L35" s="71"/>
      <c r="M35" s="70"/>
      <c r="N35" s="70">
        <f t="shared" si="21"/>
        <v>0</v>
      </c>
      <c r="O35" s="69" t="str">
        <f>IF(OR(D35="",D35="Honorar"),"",IF(VLOOKUP(D35,Durchschnittssätze!$A$5:$Q$48,5,FALSE)&lt;0,"entfällt für",IF(N35=0,"",ROUND((VLOOKUP(D35,Durchschnittssätze!$A$5:$Q$48,5,FALSE)/39.8*E35),2))))</f>
        <v/>
      </c>
      <c r="P35" s="69" t="str">
        <f>IF(OR(D35="",D35="Honorar"),"",IF(VLOOKUP(D35,Durchschnittssätze!$A$5:$Q$48,9,FALSE)&lt;0,"Beamte",IF(N35=0,"",ROUND((VLOOKUP(D35,Durchschnittssätze!$A$5:$Q$48,9,FALSE)/39.8*E35),2))))</f>
        <v/>
      </c>
      <c r="Q35" s="68" t="str">
        <f>IF(D35="Honorar",N35,IF(P35="Beamte",VLOOKUP(D35,Durchschnittssätze!$A$5:$Q$48,17,FALSE),IF(N35&lt;O35,"keine",ROUND(IF(AND(N35&gt;=O35,N35&lt;P35),VLOOKUP(D35,Durchschnittssätze!$A$5:$Q$48,13,FALSE),VLOOKUP(D35,Durchschnittssätze!$A$5:$Q$48,17,FALSE)),2))))</f>
        <v>keine</v>
      </c>
      <c r="R35" s="67" t="str">
        <f t="shared" si="22"/>
        <v>Förderung</v>
      </c>
      <c r="S35" s="66">
        <f t="shared" si="23"/>
        <v>0</v>
      </c>
      <c r="T35" s="17"/>
      <c r="U35" s="21"/>
      <c r="V35" s="18"/>
      <c r="W35" s="46">
        <f t="shared" si="24"/>
        <v>1</v>
      </c>
      <c r="X35" s="45">
        <f t="shared" si="25"/>
        <v>0</v>
      </c>
      <c r="Y35" s="44">
        <f t="shared" si="26"/>
        <v>0</v>
      </c>
      <c r="Z35" s="43" t="e">
        <f t="shared" si="27"/>
        <v>#VALUE!</v>
      </c>
      <c r="AA35" s="42" t="e">
        <f t="shared" si="28"/>
        <v>#VALUE!</v>
      </c>
      <c r="AB35" s="41" t="e">
        <f t="shared" si="29"/>
        <v>#VALUE!</v>
      </c>
      <c r="AC35" s="40" t="e">
        <f t="shared" si="30"/>
        <v>#VALUE!</v>
      </c>
      <c r="AD35" s="39" t="e">
        <f t="shared" si="31"/>
        <v>#VALUE!</v>
      </c>
      <c r="AE35" s="38" t="e">
        <f t="shared" si="32"/>
        <v>#VALUE!</v>
      </c>
      <c r="AF35" s="147" t="e">
        <f t="shared" si="33"/>
        <v>#VALUE!</v>
      </c>
      <c r="AG35" s="43" t="e">
        <f t="shared" si="34"/>
        <v>#VALUE!</v>
      </c>
      <c r="AH35" s="42" t="e">
        <f t="shared" si="35"/>
        <v>#VALUE!</v>
      </c>
      <c r="AI35" s="41" t="e">
        <f t="shared" si="36"/>
        <v>#VALUE!</v>
      </c>
      <c r="AJ35" s="40" t="e">
        <f t="shared" si="37"/>
        <v>#VALUE!</v>
      </c>
      <c r="AK35" s="65" t="e">
        <f t="shared" si="38"/>
        <v>#VALUE!</v>
      </c>
      <c r="AL35" s="64" t="e">
        <f t="shared" si="39"/>
        <v>#VALUE!</v>
      </c>
      <c r="AM35" s="146">
        <f t="shared" si="40"/>
        <v>0</v>
      </c>
      <c r="AN35" s="29" t="str">
        <f t="shared" si="41"/>
        <v/>
      </c>
      <c r="AO35" s="2"/>
      <c r="AP35" s="63"/>
      <c r="AQ35" s="63"/>
      <c r="AR35" s="62"/>
      <c r="AS35" s="14"/>
      <c r="AT35" s="18"/>
      <c r="AU35" s="18"/>
      <c r="AV35" s="18"/>
      <c r="AW35" s="18"/>
      <c r="AX35" s="18"/>
      <c r="AY35" s="18"/>
      <c r="AZ35" s="13"/>
      <c r="BA35" s="18"/>
      <c r="BB35" s="18"/>
      <c r="BC35" s="18"/>
      <c r="BD35" s="18"/>
      <c r="BE35" s="18"/>
      <c r="BF35" s="18"/>
      <c r="BG35" s="14"/>
      <c r="BH35" s="14"/>
      <c r="BI35" s="18"/>
      <c r="BJ35" s="18"/>
      <c r="BK35" s="18"/>
      <c r="BL35" s="18"/>
      <c r="BM35" s="18"/>
      <c r="BN35" s="18"/>
      <c r="BO35" s="13"/>
      <c r="BP35" s="15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6"/>
      <c r="CI35" s="14"/>
      <c r="CJ35" s="15"/>
      <c r="CK35" s="14"/>
      <c r="CL35" s="14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</row>
    <row r="36" spans="1:153" s="6" customFormat="1" ht="13.5" customHeight="1" thickBot="1" x14ac:dyDescent="0.25">
      <c r="A36" s="28"/>
      <c r="B36" s="61"/>
      <c r="C36" s="60"/>
      <c r="D36" s="59"/>
      <c r="E36" s="57"/>
      <c r="F36" s="58"/>
      <c r="G36" s="57">
        <f t="shared" si="18"/>
        <v>0</v>
      </c>
      <c r="H36" s="56"/>
      <c r="I36" s="148"/>
      <c r="J36" s="54" t="str">
        <f t="shared" si="19"/>
        <v/>
      </c>
      <c r="K36" s="53" t="str">
        <f t="shared" si="20"/>
        <v/>
      </c>
      <c r="L36" s="52"/>
      <c r="M36" s="51"/>
      <c r="N36" s="51">
        <f t="shared" si="21"/>
        <v>0</v>
      </c>
      <c r="O36" s="50" t="str">
        <f>IF(OR(D36="",D36="Honorar"),"",IF(VLOOKUP(D36,Durchschnittssätze!$A$5:$Q$48,5,FALSE)&lt;0,"entfällt für",IF(N36=0,"",ROUND((VLOOKUP(D36,Durchschnittssätze!$A$5:$Q$48,5,FALSE)/39.8*E36),2))))</f>
        <v/>
      </c>
      <c r="P36" s="50" t="str">
        <f>IF(OR(D36="",D36="Honorar"),"",IF(VLOOKUP(D36,Durchschnittssätze!$A$5:$Q$48,9,FALSE)&lt;0,"Beamte",IF(N36=0,"",ROUND((VLOOKUP(D36,Durchschnittssätze!$A$5:$Q$48,9,FALSE)/39.8*E36),2))))</f>
        <v/>
      </c>
      <c r="Q36" s="49" t="str">
        <f>IF(D36="Honorar",N36,IF(P36="Beamte",VLOOKUP(D36,Durchschnittssätze!$A$5:$Q$48,17,FALSE),IF(N36&lt;O36,"keine",ROUND(IF(AND(N36&gt;=O36,N36&lt;P36),VLOOKUP(D36,Durchschnittssätze!$A$5:$Q$48,13,FALSE),VLOOKUP(D36,Durchschnittssätze!$A$5:$Q$48,17,FALSE)),2))))</f>
        <v>keine</v>
      </c>
      <c r="R36" s="48" t="str">
        <f t="shared" si="22"/>
        <v>Förderung</v>
      </c>
      <c r="S36" s="47">
        <f t="shared" si="23"/>
        <v>0</v>
      </c>
      <c r="T36" s="17"/>
      <c r="U36" s="21"/>
      <c r="V36" s="18"/>
      <c r="W36" s="46">
        <f t="shared" si="24"/>
        <v>1</v>
      </c>
      <c r="X36" s="45">
        <f t="shared" si="25"/>
        <v>0</v>
      </c>
      <c r="Y36" s="44">
        <f t="shared" si="26"/>
        <v>0</v>
      </c>
      <c r="Z36" s="43" t="e">
        <f t="shared" si="27"/>
        <v>#VALUE!</v>
      </c>
      <c r="AA36" s="42" t="e">
        <f t="shared" si="28"/>
        <v>#VALUE!</v>
      </c>
      <c r="AB36" s="41" t="e">
        <f t="shared" si="29"/>
        <v>#VALUE!</v>
      </c>
      <c r="AC36" s="40" t="e">
        <f t="shared" si="30"/>
        <v>#VALUE!</v>
      </c>
      <c r="AD36" s="39" t="e">
        <f t="shared" si="31"/>
        <v>#VALUE!</v>
      </c>
      <c r="AE36" s="38" t="e">
        <f t="shared" si="32"/>
        <v>#VALUE!</v>
      </c>
      <c r="AF36" s="147" t="e">
        <f t="shared" si="33"/>
        <v>#VALUE!</v>
      </c>
      <c r="AG36" s="36" t="e">
        <f t="shared" si="34"/>
        <v>#VALUE!</v>
      </c>
      <c r="AH36" s="35" t="e">
        <f t="shared" si="35"/>
        <v>#VALUE!</v>
      </c>
      <c r="AI36" s="34" t="e">
        <f t="shared" si="36"/>
        <v>#VALUE!</v>
      </c>
      <c r="AJ36" s="33" t="e">
        <f t="shared" si="37"/>
        <v>#VALUE!</v>
      </c>
      <c r="AK36" s="32" t="e">
        <f t="shared" si="38"/>
        <v>#VALUE!</v>
      </c>
      <c r="AL36" s="31" t="e">
        <f t="shared" si="39"/>
        <v>#VALUE!</v>
      </c>
      <c r="AM36" s="146">
        <f t="shared" si="40"/>
        <v>0</v>
      </c>
      <c r="AN36" s="29" t="str">
        <f t="shared" si="41"/>
        <v/>
      </c>
      <c r="AO36" s="19"/>
      <c r="AP36" s="19"/>
      <c r="AQ36" s="19"/>
      <c r="AR36" s="19"/>
      <c r="AS36" s="14"/>
      <c r="AT36" s="18"/>
      <c r="AU36" s="18"/>
      <c r="AV36" s="18"/>
      <c r="AW36" s="18"/>
      <c r="AX36" s="18"/>
      <c r="AY36" s="18"/>
      <c r="AZ36" s="13"/>
      <c r="BA36" s="18"/>
      <c r="BB36" s="18"/>
      <c r="BC36" s="18"/>
      <c r="BD36" s="18"/>
      <c r="BE36" s="18"/>
      <c r="BF36" s="18"/>
      <c r="BG36" s="14"/>
      <c r="BH36" s="14"/>
      <c r="BI36" s="18"/>
      <c r="BJ36" s="18"/>
      <c r="BK36" s="18"/>
      <c r="BL36" s="18"/>
      <c r="BM36" s="18"/>
      <c r="BN36" s="18"/>
      <c r="BO36" s="13"/>
      <c r="BP36" s="15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6"/>
      <c r="CI36" s="14"/>
      <c r="CJ36" s="15"/>
      <c r="CK36" s="14"/>
      <c r="CL36" s="14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</row>
    <row r="37" spans="1:153" s="6" customFormat="1" ht="20.100000000000001" customHeight="1" thickBot="1" x14ac:dyDescent="0.25">
      <c r="B37" s="553"/>
      <c r="C37" s="553"/>
      <c r="D37" s="25"/>
      <c r="E37" s="25"/>
      <c r="F37" s="25"/>
      <c r="G37" s="25"/>
      <c r="H37" s="494"/>
      <c r="I37" s="494"/>
      <c r="J37" s="25"/>
      <c r="K37" s="483"/>
      <c r="L37" s="483"/>
      <c r="M37" s="483"/>
      <c r="N37" s="483"/>
      <c r="O37" s="483"/>
      <c r="P37" s="483"/>
      <c r="Q37" s="23"/>
      <c r="R37" s="23"/>
      <c r="S37" s="22">
        <f>SUM(S26:S36)</f>
        <v>0</v>
      </c>
      <c r="T37" s="130"/>
      <c r="U37" s="130"/>
      <c r="V37" s="23"/>
      <c r="W37" s="14"/>
      <c r="X37" s="14"/>
      <c r="Y37" s="14"/>
      <c r="Z37" s="13"/>
      <c r="AA37" s="13"/>
      <c r="AB37" s="13"/>
      <c r="AC37" s="13"/>
      <c r="AD37" s="13"/>
      <c r="AE37" s="13"/>
      <c r="AF37" s="129"/>
      <c r="AG37" s="129"/>
      <c r="AH37" s="129"/>
      <c r="AI37" s="129"/>
      <c r="AJ37" s="129"/>
      <c r="AK37" s="129"/>
      <c r="AL37" s="129"/>
      <c r="AM37" s="20">
        <f>SUM(AM26:AM36)</f>
        <v>0</v>
      </c>
      <c r="AN37" s="20">
        <f>SUM(AN26:AN36)</f>
        <v>0</v>
      </c>
      <c r="AO37" s="129"/>
      <c r="AP37" s="129"/>
      <c r="AQ37" s="129"/>
      <c r="AR37" s="129"/>
      <c r="AS37" s="13"/>
      <c r="AT37" s="129"/>
      <c r="AU37" s="129"/>
      <c r="AV37" s="129"/>
      <c r="AW37" s="129"/>
      <c r="AX37" s="129"/>
      <c r="AY37" s="129"/>
      <c r="AZ37" s="13"/>
      <c r="BA37" s="130"/>
      <c r="BB37" s="130"/>
      <c r="BC37" s="130"/>
      <c r="BD37" s="130"/>
      <c r="BE37" s="130"/>
      <c r="BF37" s="130"/>
      <c r="BG37" s="13"/>
      <c r="BH37" s="13"/>
      <c r="BI37" s="130"/>
      <c r="BJ37" s="130"/>
      <c r="BK37" s="130"/>
      <c r="BL37" s="130"/>
      <c r="BM37" s="130"/>
      <c r="BN37" s="130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</row>
    <row r="38" spans="1:153" s="6" customFormat="1" x14ac:dyDescent="0.2">
      <c r="B38" s="14"/>
      <c r="C38" s="13"/>
      <c r="D38" s="13"/>
      <c r="E38" s="130"/>
      <c r="F38" s="130"/>
      <c r="G38" s="130"/>
      <c r="H38" s="130"/>
      <c r="I38" s="129"/>
      <c r="J38" s="129"/>
      <c r="K38" s="482" t="str">
        <f>IF(COUNTBLANK(K26:K36)&lt;&gt;11,"Fehler in den Datumsangaben! Bitte prüfen!","")</f>
        <v/>
      </c>
      <c r="L38" s="482"/>
      <c r="M38" s="482"/>
      <c r="N38" s="482"/>
      <c r="O38" s="482"/>
      <c r="P38" s="23"/>
      <c r="Q38" s="23"/>
      <c r="R38" s="23"/>
      <c r="S38" s="23"/>
      <c r="T38" s="23"/>
      <c r="U38" s="128"/>
      <c r="V38" s="125"/>
      <c r="W38" s="18"/>
      <c r="X38" s="14"/>
      <c r="Y38" s="14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</row>
    <row r="39" spans="1:153" s="10" customFormat="1" ht="17.25" customHeight="1" outlineLevel="1" x14ac:dyDescent="0.2">
      <c r="B39" s="495">
        <f>B12</f>
        <v>0</v>
      </c>
      <c r="C39" s="495"/>
      <c r="D39" s="484" t="str">
        <f>IF(AM53&lt;&gt;0,"Es wurde eine abweichende Entgeltgruppe angegeben. Bitte hierfür eine Begründung im Prüfvermerk erfassen!","")</f>
        <v/>
      </c>
      <c r="E39" s="484"/>
      <c r="F39" s="484"/>
      <c r="G39" s="484"/>
      <c r="H39" s="484"/>
      <c r="I39" s="484"/>
      <c r="J39" s="484"/>
      <c r="K39" s="484"/>
      <c r="L39" s="484"/>
      <c r="M39" s="484"/>
      <c r="N39" s="14"/>
      <c r="O39" s="126"/>
      <c r="P39" s="126"/>
      <c r="Q39" s="126"/>
      <c r="R39" s="126"/>
      <c r="S39" s="5"/>
      <c r="T39" s="125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</row>
    <row r="40" spans="1:153" s="6" customFormat="1" ht="7.5" customHeight="1" outlineLevel="1" thickBot="1" x14ac:dyDescent="0.25">
      <c r="B40" s="127"/>
      <c r="E40" s="8"/>
      <c r="F40" s="12"/>
      <c r="G40" s="8"/>
      <c r="I40" s="8"/>
      <c r="L40" s="13"/>
      <c r="M40" s="13"/>
      <c r="N40" s="13"/>
      <c r="O40" s="126"/>
      <c r="P40" s="126"/>
      <c r="Q40" s="126"/>
      <c r="R40" s="126"/>
      <c r="S40" s="5"/>
      <c r="T40" s="125"/>
      <c r="U40" s="13"/>
      <c r="V40" s="13"/>
      <c r="W40" s="14"/>
      <c r="X40" s="14"/>
      <c r="Y40" s="14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</row>
    <row r="41" spans="1:153" s="10" customFormat="1" ht="65.099999999999994" customHeight="1" outlineLevel="1" thickBot="1" x14ac:dyDescent="0.25">
      <c r="B41" s="124" t="s">
        <v>12</v>
      </c>
      <c r="C41" s="123" t="s">
        <v>13</v>
      </c>
      <c r="D41" s="122" t="s">
        <v>67</v>
      </c>
      <c r="E41" s="121" t="s">
        <v>66</v>
      </c>
      <c r="F41" s="121" t="s">
        <v>65</v>
      </c>
      <c r="G41" s="120" t="s">
        <v>64</v>
      </c>
      <c r="H41" s="119" t="s">
        <v>14</v>
      </c>
      <c r="I41" s="118" t="s">
        <v>15</v>
      </c>
      <c r="J41" s="117" t="s">
        <v>63</v>
      </c>
      <c r="K41" s="104"/>
      <c r="L41" s="116" t="s">
        <v>62</v>
      </c>
      <c r="M41" s="115" t="s">
        <v>61</v>
      </c>
      <c r="N41" s="115" t="s">
        <v>60</v>
      </c>
      <c r="O41" s="114" t="s">
        <v>59</v>
      </c>
      <c r="P41" s="114" t="s">
        <v>58</v>
      </c>
      <c r="Q41" s="113" t="s">
        <v>57</v>
      </c>
      <c r="R41" s="112" t="s">
        <v>56</v>
      </c>
      <c r="S41" s="111" t="s">
        <v>55</v>
      </c>
      <c r="T41" s="104"/>
      <c r="U41" s="102"/>
      <c r="V41" s="102"/>
      <c r="W41" s="102"/>
      <c r="X41" s="110" t="s">
        <v>12</v>
      </c>
      <c r="Y41" s="109" t="s">
        <v>13</v>
      </c>
      <c r="Z41" s="485" t="s">
        <v>54</v>
      </c>
      <c r="AA41" s="486"/>
      <c r="AB41" s="486"/>
      <c r="AC41" s="486"/>
      <c r="AD41" s="486"/>
      <c r="AE41" s="487"/>
      <c r="AF41" s="108" t="s">
        <v>53</v>
      </c>
      <c r="AG41" s="485" t="s">
        <v>52</v>
      </c>
      <c r="AH41" s="486"/>
      <c r="AI41" s="486"/>
      <c r="AJ41" s="486"/>
      <c r="AK41" s="486"/>
      <c r="AL41" s="487"/>
      <c r="AM41" s="107" t="s">
        <v>51</v>
      </c>
      <c r="AN41" s="106" t="s">
        <v>50</v>
      </c>
      <c r="AO41" s="14"/>
      <c r="AP41" s="14"/>
      <c r="AQ41" s="14"/>
      <c r="AR41" s="14"/>
      <c r="AS41" s="105"/>
      <c r="AT41" s="14"/>
      <c r="AU41" s="14"/>
      <c r="AV41" s="14"/>
      <c r="AW41" s="14"/>
      <c r="AX41" s="14"/>
      <c r="AY41" s="14"/>
      <c r="AZ41" s="105"/>
      <c r="BA41" s="14"/>
      <c r="BB41" s="14"/>
      <c r="BC41" s="14"/>
      <c r="BD41" s="14"/>
      <c r="BE41" s="14"/>
      <c r="BF41" s="14"/>
      <c r="BG41" s="14"/>
      <c r="BH41" s="105"/>
      <c r="BI41" s="14"/>
      <c r="BJ41" s="14"/>
      <c r="BK41" s="14"/>
      <c r="BL41" s="14"/>
      <c r="BM41" s="14"/>
      <c r="BN41" s="14"/>
      <c r="BO41" s="14"/>
      <c r="BP41" s="102"/>
      <c r="BQ41" s="104"/>
      <c r="BR41" s="104"/>
      <c r="BS41" s="102"/>
      <c r="BT41" s="102"/>
      <c r="BU41" s="102"/>
      <c r="BV41" s="102"/>
      <c r="BW41" s="104"/>
      <c r="BX41" s="104"/>
      <c r="BY41" s="102"/>
      <c r="BZ41" s="102"/>
      <c r="CA41" s="102"/>
      <c r="CB41" s="102"/>
      <c r="CC41" s="103"/>
      <c r="CD41" s="102"/>
      <c r="CE41" s="102"/>
      <c r="CF41" s="102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</row>
    <row r="42" spans="1:153" s="10" customFormat="1" ht="12.75" customHeight="1" outlineLevel="1" x14ac:dyDescent="0.2">
      <c r="A42" s="101"/>
      <c r="B42" s="100"/>
      <c r="C42" s="99"/>
      <c r="D42" s="98"/>
      <c r="E42" s="96"/>
      <c r="F42" s="97"/>
      <c r="G42" s="96">
        <f t="shared" ref="G42:G52" si="42">ROUND(E42*F42,2)</f>
        <v>0</v>
      </c>
      <c r="H42" s="95"/>
      <c r="I42" s="94"/>
      <c r="J42" s="93" t="str">
        <f t="shared" ref="J42:J52" si="43">IF(OR(G42="",G42=0),"",
IF(F42&gt;100%,"Fehler",
ROUND(1664/39.8*IF(E42&lt;39.8,E42*F42,G42)/365*
IF(OR(AND(DATEDIF(H42,I42,"M")=11,AF42=366),AND(W42=1,AF42=366)),365,AF42),2)))</f>
        <v/>
      </c>
      <c r="K42" s="53" t="str">
        <f t="shared" ref="K42:K52" si="44">IF(AND(H42="",I42=""),"",IF(OR(H42&lt;$E$12,H42&gt;$F$12,I42&lt;H42,I42&lt;$E$12,I42&gt;$F$12),"!!!",""))</f>
        <v/>
      </c>
      <c r="L42" s="92"/>
      <c r="M42" s="91"/>
      <c r="N42" s="91">
        <f t="shared" ref="N42:N52" si="45">L42*12+M42</f>
        <v>0</v>
      </c>
      <c r="O42" s="90" t="str">
        <f>IF(OR(D42="",D42="Honorar"),"",IF(VLOOKUP(D42,Durchschnittssätze!$A$5:$Q$48,5,FALSE)&lt;0,"entfällt für",IF(N42=0,"",ROUND((VLOOKUP(D42,Durchschnittssätze!$A$5:$Q$48,5,FALSE)/39.8*E42),2))))</f>
        <v/>
      </c>
      <c r="P42" s="90" t="str">
        <f>IF(OR(D42="",D42="Honorar"),"",IF(VLOOKUP(D42,Durchschnittssätze!$A$5:$Q$48,9,FALSE)&lt;0,"Beamte",IF(N42=0,"",ROUND((VLOOKUP(D42,Durchschnittssätze!$A$5:$Q$48,9,FALSE)/39.8*E42),2))))</f>
        <v/>
      </c>
      <c r="Q42" s="89" t="str">
        <f>IF(D42="Honorar",N42,IF(P42="Beamte",VLOOKUP(D42,Durchschnittssätze!$A$5:$Q$48,17,FALSE),IF(N42&lt;O42,"keine",ROUND(IF(AND(N42&gt;=O42,N42&lt;P42),VLOOKUP(D42,Durchschnittssätze!$A$5:$Q$48,13,FALSE),VLOOKUP(D42,Durchschnittssätze!$A$5:$Q$48,17,FALSE)),2))))</f>
        <v>keine</v>
      </c>
      <c r="R42" s="88" t="str">
        <f t="shared" ref="R42:R52" si="46">IF(D42="Honorar","",IF(P42="Beamte",D42,IF(N42&lt;O42,"Förderung",IF(AND(N42&gt;O42,N42&lt;P42),"Std.Satz 1","Std.Satz 2"))))</f>
        <v>Förderung</v>
      </c>
      <c r="S42" s="87">
        <f t="shared" ref="S42:S52" si="47">IF(OR(P42="Beamte",D42="Honorar"),ROUND(Q42*J42,2),IF(OR(N42&lt;O42,N42=0,G42=0),0,ROUND(Q42*J42,2)))</f>
        <v>0</v>
      </c>
      <c r="T42" s="17"/>
      <c r="U42" s="21"/>
      <c r="V42" s="18"/>
      <c r="W42" s="46">
        <f t="shared" ref="W42:W52" si="48">YEAR(I42)-YEAR(H42)+1</f>
        <v>1</v>
      </c>
      <c r="X42" s="45">
        <f t="shared" ref="X42:X52" si="49">B42</f>
        <v>0</v>
      </c>
      <c r="Y42" s="44">
        <f t="shared" ref="Y42:Y52" si="50">C42</f>
        <v>0</v>
      </c>
      <c r="Z42" s="43" t="e">
        <f t="shared" ref="Z42:Z52" si="51">IF(YEAR(H42)=$Z$9,$Z$9,"")</f>
        <v>#VALUE!</v>
      </c>
      <c r="AA42" s="42" t="e">
        <f t="shared" ref="AA42:AA52" si="52">IF(AND(Z42&lt;&gt;"",$W42&gt;1),Z42+1,IF(YEAR(H42)=$AA$9,$AA$9,""))</f>
        <v>#VALUE!</v>
      </c>
      <c r="AB42" s="41" t="e">
        <f t="shared" ref="AB42:AB52" si="53">IF(AND(OR(AA42&lt;&gt;"",YEAR(H42)=$AB$9),COUNT(Z42:AA42)&lt;W42),$AB$9,"")</f>
        <v>#VALUE!</v>
      </c>
      <c r="AC42" s="40" t="e">
        <f t="shared" ref="AC42:AC52" si="54">IF(AND(OR(AB42&lt;&gt;"",YEAR(H42)=$AC$9),COUNT(Z42:AB42)&lt;W42),$AC$9,"")</f>
        <v>#VALUE!</v>
      </c>
      <c r="AD42" s="39" t="e">
        <f t="shared" ref="AD42:AD52" si="55">IF(AND(OR(AC42&lt;&gt;"",YEAR(H42)=$AD$9),COUNT(Z42:AC42)&lt;W42),$AD$9,"")</f>
        <v>#VALUE!</v>
      </c>
      <c r="AE42" s="38" t="e">
        <f t="shared" ref="AE42:AE52" si="56">IF(AND(OR(AC42&lt;&gt;"",YEAR(H42)=$AD$9),COUNT(Z42:AD42)&lt;W42),$AE$9,"")</f>
        <v>#VALUE!</v>
      </c>
      <c r="AF42" s="37" t="e">
        <f t="shared" ref="AF42:AF52" si="57">SUM(AG42:AL42)</f>
        <v>#VALUE!</v>
      </c>
      <c r="AG42" s="86" t="e">
        <f t="shared" ref="AG42:AG52" si="58">IF(Z42="","",MIN(365,
IF(YEAR(H42)=YEAR(I42),DATEDIF(H42,I42,"D")+1,
DATEDIF(H42,VLOOKUP(YEAR(H42),$AM$11:$AN$20,2,FALSE),"D")+1)))</f>
        <v>#VALUE!</v>
      </c>
      <c r="AH42" s="85" t="e">
        <f t="shared" ref="AH42:AH52" si="59">IF(AA42="","",MIN(365,
IF(AND(YEAR($H42)=YEAR($I42),AA42=YEAR($H42)),DATEDIF($H42,$I42,"D")+1,
IF(AB42&lt;&gt;"",DATEDIF(MAX(VLOOKUP(AA42,$AM$11:$AP$20,3,FALSE),$H42),VLOOKUP(AA42,$AM$11:$AP$20,2,FALSE),"D")+1,
VLOOKUP(AA42,$AM$11:$AP$20,4,FALSE)-DATEDIF($I42,VLOOKUP(YEAR($I42),$AM$11:$AN$20,2,FALSE),"D")))))</f>
        <v>#VALUE!</v>
      </c>
      <c r="AI42" s="84" t="e">
        <f t="shared" ref="AI42:AI52" si="60">IF(AB42="","",MIN(365,
IF(AND(YEAR($H42)=YEAR($I42),AB42=YEAR($H42)),DATEDIF($H42,$I42,"D")+1,
IF(AC42&lt;&gt;"",DATEDIF(MAX(VLOOKUP(AB42,$AM$11:$AP$20,3,FALSE),$H42),VLOOKUP(AB42,$AM$11:$AP$20,2,FALSE),"D")+1,
VLOOKUP(AB42,$AM$11:$AP$20,4,FALSE)-DATEDIF($I42,VLOOKUP(YEAR($I42),$AM$11:$AN$20,2,FALSE),"D")))))</f>
        <v>#VALUE!</v>
      </c>
      <c r="AJ42" s="83" t="e">
        <f t="shared" ref="AJ42:AJ52" si="61">IF(AC42="","",MIN(365,
IF(AND(YEAR($H42)=YEAR($I42),AC42=YEAR($H42)),DATEDIF($H42,$I42,"D")+1,
IF(AD42&lt;&gt;"",DATEDIF(MAX(VLOOKUP(AC42,$AM$11:$AP$20,3,FALSE),$H42),VLOOKUP(AC42,$AM$11:$AP$20,2,FALSE),"D")+1,
VLOOKUP(AC42,$AM$11:$AP$20,4,FALSE)-DATEDIF($I42,VLOOKUP(YEAR($I42),$AM$11:$AN$20,2,FALSE),"D")))))</f>
        <v>#VALUE!</v>
      </c>
      <c r="AK42" s="82" t="e">
        <f t="shared" ref="AK42:AK52" si="62">IF(AD42="","",MIN(365,
IF(AND(YEAR($H42)=YEAR($I42),AD42=YEAR($H42)),DATEDIF($H42,$I42,"D")+1,
IF(AE42&lt;&gt;"",DATEDIF(MAX(VLOOKUP(AD42,$AM$11:$AP$20,3,FALSE),$H42),VLOOKUP(AD42,$AM$11:$AP$20,2,FALSE),"D")+1,
VLOOKUP(AD42,$AM$11:$AP$20,4,FALSE)-DATEDIF($I42,VLOOKUP(YEAR($I42),$AM$11:$AN$20,2,FALSE),"D")))))</f>
        <v>#VALUE!</v>
      </c>
      <c r="AL42" s="81" t="e">
        <f t="shared" ref="AL42:AL52" si="63">IF(AE42="","",MIN(365,
IF(AND(YEAR($H42)=YEAR($I42),AE42=YEAR($H42)),DATEDIF($H42,$I42,"D")+1,
VLOOKUP(AE42,$AM$11:$AP$20,4,FALSE)-DATEDIF($I42,VLOOKUP(YEAR($I42),$AM$11:$AN$20,2,FALSE),"D"))))</f>
        <v>#VALUE!</v>
      </c>
      <c r="AM42" s="30">
        <f t="shared" ref="AM42:AM52" si="64">IF(AND(D42&lt;&gt;$D$12,D42&lt;&gt;"",D42&lt;&gt;"Honorar"),1,0)</f>
        <v>0</v>
      </c>
      <c r="AN42" s="29" t="str">
        <f t="shared" ref="AN42:AN52" si="65">IF(D42="Honorar",S42,"")</f>
        <v/>
      </c>
      <c r="AO42" s="2"/>
      <c r="AP42" s="63"/>
      <c r="AQ42" s="63"/>
      <c r="AR42" s="62"/>
      <c r="AS42" s="14"/>
      <c r="AT42" s="18"/>
      <c r="AU42" s="18"/>
      <c r="AV42" s="18"/>
      <c r="AW42" s="18"/>
      <c r="AX42" s="18"/>
      <c r="AY42" s="18"/>
      <c r="AZ42" s="14"/>
      <c r="BA42" s="18"/>
      <c r="BB42" s="18"/>
      <c r="BC42" s="18"/>
      <c r="BD42" s="18"/>
      <c r="BE42" s="18"/>
      <c r="BF42" s="18"/>
      <c r="BG42" s="14"/>
      <c r="BH42" s="14"/>
      <c r="BI42" s="18"/>
      <c r="BJ42" s="18"/>
      <c r="BK42" s="18"/>
      <c r="BL42" s="18"/>
      <c r="BM42" s="18"/>
      <c r="BN42" s="18"/>
      <c r="BO42" s="14"/>
      <c r="BP42" s="15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6"/>
      <c r="CI42" s="14"/>
      <c r="CJ42" s="15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</row>
    <row r="43" spans="1:153" s="6" customFormat="1" ht="12.75" customHeight="1" outlineLevel="1" x14ac:dyDescent="0.2">
      <c r="A43" s="28"/>
      <c r="B43" s="79"/>
      <c r="C43" s="80"/>
      <c r="D43" s="77"/>
      <c r="E43" s="75"/>
      <c r="F43" s="76"/>
      <c r="G43" s="75">
        <f t="shared" si="42"/>
        <v>0</v>
      </c>
      <c r="H43" s="74"/>
      <c r="I43" s="73"/>
      <c r="J43" s="72" t="str">
        <f t="shared" si="43"/>
        <v/>
      </c>
      <c r="K43" s="53" t="str">
        <f t="shared" si="44"/>
        <v/>
      </c>
      <c r="L43" s="71"/>
      <c r="M43" s="70"/>
      <c r="N43" s="70">
        <f t="shared" si="45"/>
        <v>0</v>
      </c>
      <c r="O43" s="69" t="str">
        <f>IF(OR(D43="",D43="Honorar"),"",IF(VLOOKUP(D43,Durchschnittssätze!$A$5:$Q$48,5,FALSE)&lt;0,"entfällt für",IF(N43=0,"",ROUND((VLOOKUP(D43,Durchschnittssätze!$A$5:$Q$48,5,FALSE)/39.8*E43),2))))</f>
        <v/>
      </c>
      <c r="P43" s="69" t="str">
        <f>IF(OR(D43="",D43="Honorar"),"",IF(VLOOKUP(D43,Durchschnittssätze!$A$5:$Q$48,9,FALSE)&lt;0,"Beamte",IF(N43=0,"",ROUND((VLOOKUP(D43,Durchschnittssätze!$A$5:$Q$48,9,FALSE)/39.8*E43),2))))</f>
        <v/>
      </c>
      <c r="Q43" s="68" t="str">
        <f>IF(D43="Honorar",N43,IF(P43="Beamte",VLOOKUP(D43,Durchschnittssätze!$A$5:$Q$48,17,FALSE),IF(N43&lt;O43,"keine",ROUND(IF(AND(N43&gt;=O43,N43&lt;P43),VLOOKUP(D43,Durchschnittssätze!$A$5:$Q$48,13,FALSE),VLOOKUP(D43,Durchschnittssätze!$A$5:$Q$48,17,FALSE)),2))))</f>
        <v>keine</v>
      </c>
      <c r="R43" s="67" t="str">
        <f t="shared" si="46"/>
        <v>Förderung</v>
      </c>
      <c r="S43" s="66">
        <f t="shared" si="47"/>
        <v>0</v>
      </c>
      <c r="T43" s="17"/>
      <c r="U43" s="21"/>
      <c r="V43" s="18"/>
      <c r="W43" s="46">
        <f t="shared" si="48"/>
        <v>1</v>
      </c>
      <c r="X43" s="45">
        <f t="shared" si="49"/>
        <v>0</v>
      </c>
      <c r="Y43" s="44">
        <f t="shared" si="50"/>
        <v>0</v>
      </c>
      <c r="Z43" s="43" t="e">
        <f t="shared" si="51"/>
        <v>#VALUE!</v>
      </c>
      <c r="AA43" s="42" t="e">
        <f t="shared" si="52"/>
        <v>#VALUE!</v>
      </c>
      <c r="AB43" s="41" t="e">
        <f t="shared" si="53"/>
        <v>#VALUE!</v>
      </c>
      <c r="AC43" s="40" t="e">
        <f t="shared" si="54"/>
        <v>#VALUE!</v>
      </c>
      <c r="AD43" s="39" t="e">
        <f t="shared" si="55"/>
        <v>#VALUE!</v>
      </c>
      <c r="AE43" s="38" t="e">
        <f t="shared" si="56"/>
        <v>#VALUE!</v>
      </c>
      <c r="AF43" s="37" t="e">
        <f t="shared" si="57"/>
        <v>#VALUE!</v>
      </c>
      <c r="AG43" s="43" t="e">
        <f t="shared" si="58"/>
        <v>#VALUE!</v>
      </c>
      <c r="AH43" s="42" t="e">
        <f t="shared" si="59"/>
        <v>#VALUE!</v>
      </c>
      <c r="AI43" s="41" t="e">
        <f t="shared" si="60"/>
        <v>#VALUE!</v>
      </c>
      <c r="AJ43" s="40" t="e">
        <f t="shared" si="61"/>
        <v>#VALUE!</v>
      </c>
      <c r="AK43" s="65" t="e">
        <f t="shared" si="62"/>
        <v>#VALUE!</v>
      </c>
      <c r="AL43" s="64" t="e">
        <f t="shared" si="63"/>
        <v>#VALUE!</v>
      </c>
      <c r="AM43" s="30">
        <f t="shared" si="64"/>
        <v>0</v>
      </c>
      <c r="AN43" s="29" t="str">
        <f t="shared" si="65"/>
        <v/>
      </c>
      <c r="AO43" s="2"/>
      <c r="AP43" s="63"/>
      <c r="AQ43" s="63"/>
      <c r="AR43" s="62"/>
      <c r="AS43" s="14"/>
      <c r="AT43" s="18"/>
      <c r="AU43" s="18"/>
      <c r="AV43" s="18"/>
      <c r="AW43" s="18"/>
      <c r="AX43" s="18"/>
      <c r="AY43" s="18"/>
      <c r="AZ43" s="14"/>
      <c r="BA43" s="18"/>
      <c r="BB43" s="18"/>
      <c r="BC43" s="18"/>
      <c r="BD43" s="18"/>
      <c r="BE43" s="18"/>
      <c r="BF43" s="18"/>
      <c r="BG43" s="14"/>
      <c r="BH43" s="14"/>
      <c r="BI43" s="18"/>
      <c r="BJ43" s="18"/>
      <c r="BK43" s="18"/>
      <c r="BL43" s="18"/>
      <c r="BM43" s="18"/>
      <c r="BN43" s="18"/>
      <c r="BO43" s="13"/>
      <c r="BP43" s="15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6"/>
      <c r="CI43" s="14"/>
      <c r="CJ43" s="15"/>
      <c r="CK43" s="14"/>
      <c r="CL43" s="14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</row>
    <row r="44" spans="1:153" s="6" customFormat="1" ht="12.75" customHeight="1" outlineLevel="1" x14ac:dyDescent="0.2">
      <c r="A44" s="28"/>
      <c r="B44" s="79"/>
      <c r="C44" s="80"/>
      <c r="D44" s="77"/>
      <c r="E44" s="75"/>
      <c r="F44" s="76"/>
      <c r="G44" s="75">
        <f t="shared" si="42"/>
        <v>0</v>
      </c>
      <c r="H44" s="74"/>
      <c r="I44" s="73"/>
      <c r="J44" s="72" t="str">
        <f t="shared" si="43"/>
        <v/>
      </c>
      <c r="K44" s="53" t="str">
        <f t="shared" si="44"/>
        <v/>
      </c>
      <c r="L44" s="71"/>
      <c r="M44" s="70"/>
      <c r="N44" s="70">
        <f t="shared" si="45"/>
        <v>0</v>
      </c>
      <c r="O44" s="69" t="str">
        <f>IF(OR(D44="",D44="Honorar"),"",IF(VLOOKUP(D44,Durchschnittssätze!$A$5:$Q$48,5,FALSE)&lt;0,"entfällt für",IF(N44=0,"",ROUND((VLOOKUP(D44,Durchschnittssätze!$A$5:$Q$48,5,FALSE)/39.8*E44),2))))</f>
        <v/>
      </c>
      <c r="P44" s="69" t="str">
        <f>IF(OR(D44="",D44="Honorar"),"",IF(VLOOKUP(D44,Durchschnittssätze!$A$5:$Q$48,9,FALSE)&lt;0,"Beamte",IF(N44=0,"",ROUND((VLOOKUP(D44,Durchschnittssätze!$A$5:$Q$48,9,FALSE)/39.8*E44),2))))</f>
        <v/>
      </c>
      <c r="Q44" s="68" t="str">
        <f>IF(D44="Honorar",N44,IF(P44="Beamte",VLOOKUP(D44,Durchschnittssätze!$A$5:$Q$48,17,FALSE),IF(N44&lt;O44,"keine",ROUND(IF(AND(N44&gt;=O44,N44&lt;P44),VLOOKUP(D44,Durchschnittssätze!$A$5:$Q$48,13,FALSE),VLOOKUP(D44,Durchschnittssätze!$A$5:$Q$48,17,FALSE)),2))))</f>
        <v>keine</v>
      </c>
      <c r="R44" s="67" t="str">
        <f t="shared" si="46"/>
        <v>Förderung</v>
      </c>
      <c r="S44" s="66">
        <f t="shared" si="47"/>
        <v>0</v>
      </c>
      <c r="T44" s="17"/>
      <c r="U44" s="21"/>
      <c r="V44" s="18"/>
      <c r="W44" s="46">
        <f t="shared" si="48"/>
        <v>1</v>
      </c>
      <c r="X44" s="45">
        <f t="shared" si="49"/>
        <v>0</v>
      </c>
      <c r="Y44" s="44">
        <f t="shared" si="50"/>
        <v>0</v>
      </c>
      <c r="Z44" s="43" t="e">
        <f t="shared" si="51"/>
        <v>#VALUE!</v>
      </c>
      <c r="AA44" s="42" t="e">
        <f t="shared" si="52"/>
        <v>#VALUE!</v>
      </c>
      <c r="AB44" s="41" t="e">
        <f t="shared" si="53"/>
        <v>#VALUE!</v>
      </c>
      <c r="AC44" s="40" t="e">
        <f t="shared" si="54"/>
        <v>#VALUE!</v>
      </c>
      <c r="AD44" s="39" t="e">
        <f t="shared" si="55"/>
        <v>#VALUE!</v>
      </c>
      <c r="AE44" s="38" t="e">
        <f t="shared" si="56"/>
        <v>#VALUE!</v>
      </c>
      <c r="AF44" s="37" t="e">
        <f t="shared" si="57"/>
        <v>#VALUE!</v>
      </c>
      <c r="AG44" s="43" t="e">
        <f t="shared" si="58"/>
        <v>#VALUE!</v>
      </c>
      <c r="AH44" s="42" t="e">
        <f t="shared" si="59"/>
        <v>#VALUE!</v>
      </c>
      <c r="AI44" s="41" t="e">
        <f t="shared" si="60"/>
        <v>#VALUE!</v>
      </c>
      <c r="AJ44" s="40" t="e">
        <f t="shared" si="61"/>
        <v>#VALUE!</v>
      </c>
      <c r="AK44" s="65" t="e">
        <f t="shared" si="62"/>
        <v>#VALUE!</v>
      </c>
      <c r="AL44" s="64" t="e">
        <f t="shared" si="63"/>
        <v>#VALUE!</v>
      </c>
      <c r="AM44" s="30">
        <f t="shared" si="64"/>
        <v>0</v>
      </c>
      <c r="AN44" s="29" t="str">
        <f t="shared" si="65"/>
        <v/>
      </c>
      <c r="AO44" s="2"/>
      <c r="AP44" s="63"/>
      <c r="AQ44" s="63"/>
      <c r="AR44" s="62"/>
      <c r="AS44" s="14"/>
      <c r="AT44" s="18"/>
      <c r="AU44" s="18"/>
      <c r="AV44" s="18"/>
      <c r="AW44" s="18"/>
      <c r="AX44" s="18"/>
      <c r="AY44" s="18"/>
      <c r="AZ44" s="14"/>
      <c r="BA44" s="18"/>
      <c r="BB44" s="18"/>
      <c r="BC44" s="18"/>
      <c r="BD44" s="18"/>
      <c r="BE44" s="18"/>
      <c r="BF44" s="18"/>
      <c r="BG44" s="14"/>
      <c r="BH44" s="14"/>
      <c r="BI44" s="18"/>
      <c r="BJ44" s="18"/>
      <c r="BK44" s="18"/>
      <c r="BL44" s="18"/>
      <c r="BM44" s="18"/>
      <c r="BN44" s="18"/>
      <c r="BO44" s="13"/>
      <c r="BP44" s="15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6"/>
      <c r="CI44" s="14"/>
      <c r="CJ44" s="15"/>
      <c r="CK44" s="14"/>
      <c r="CL44" s="14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</row>
    <row r="45" spans="1:153" s="6" customFormat="1" ht="12.75" customHeight="1" outlineLevel="1" x14ac:dyDescent="0.2">
      <c r="A45" s="28"/>
      <c r="B45" s="79"/>
      <c r="C45" s="78"/>
      <c r="D45" s="77"/>
      <c r="E45" s="75"/>
      <c r="F45" s="76"/>
      <c r="G45" s="75">
        <f t="shared" si="42"/>
        <v>0</v>
      </c>
      <c r="H45" s="74"/>
      <c r="I45" s="73"/>
      <c r="J45" s="72" t="str">
        <f t="shared" si="43"/>
        <v/>
      </c>
      <c r="K45" s="53" t="str">
        <f t="shared" si="44"/>
        <v/>
      </c>
      <c r="L45" s="71"/>
      <c r="M45" s="70"/>
      <c r="N45" s="70">
        <f t="shared" si="45"/>
        <v>0</v>
      </c>
      <c r="O45" s="69" t="str">
        <f>IF(OR(D45="",D45="Honorar"),"",IF(VLOOKUP(D45,Durchschnittssätze!$A$5:$Q$48,5,FALSE)&lt;0,"entfällt für",IF(N45=0,"",ROUND((VLOOKUP(D45,Durchschnittssätze!$A$5:$Q$48,5,FALSE)/39.8*E45),2))))</f>
        <v/>
      </c>
      <c r="P45" s="69" t="str">
        <f>IF(OR(D45="",D45="Honorar"),"",IF(VLOOKUP(D45,Durchschnittssätze!$A$5:$Q$48,9,FALSE)&lt;0,"Beamte",IF(N45=0,"",ROUND((VLOOKUP(D45,Durchschnittssätze!$A$5:$Q$48,9,FALSE)/39.8*E45),2))))</f>
        <v/>
      </c>
      <c r="Q45" s="68" t="str">
        <f>IF(D45="Honorar",N45,IF(P45="Beamte",VLOOKUP(D45,Durchschnittssätze!$A$5:$Q$48,17,FALSE),IF(N45&lt;O45,"keine",ROUND(IF(AND(N45&gt;=O45,N45&lt;P45),VLOOKUP(D45,Durchschnittssätze!$A$5:$Q$48,13,FALSE),VLOOKUP(D45,Durchschnittssätze!$A$5:$Q$48,17,FALSE)),2))))</f>
        <v>keine</v>
      </c>
      <c r="R45" s="67" t="str">
        <f t="shared" si="46"/>
        <v>Förderung</v>
      </c>
      <c r="S45" s="66">
        <f t="shared" si="47"/>
        <v>0</v>
      </c>
      <c r="T45" s="17"/>
      <c r="U45" s="21"/>
      <c r="V45" s="18"/>
      <c r="W45" s="46">
        <f t="shared" si="48"/>
        <v>1</v>
      </c>
      <c r="X45" s="45">
        <f t="shared" si="49"/>
        <v>0</v>
      </c>
      <c r="Y45" s="44">
        <f t="shared" si="50"/>
        <v>0</v>
      </c>
      <c r="Z45" s="43" t="e">
        <f t="shared" si="51"/>
        <v>#VALUE!</v>
      </c>
      <c r="AA45" s="42" t="e">
        <f t="shared" si="52"/>
        <v>#VALUE!</v>
      </c>
      <c r="AB45" s="41" t="e">
        <f t="shared" si="53"/>
        <v>#VALUE!</v>
      </c>
      <c r="AC45" s="40" t="e">
        <f t="shared" si="54"/>
        <v>#VALUE!</v>
      </c>
      <c r="AD45" s="39" t="e">
        <f t="shared" si="55"/>
        <v>#VALUE!</v>
      </c>
      <c r="AE45" s="38" t="e">
        <f t="shared" si="56"/>
        <v>#VALUE!</v>
      </c>
      <c r="AF45" s="37" t="e">
        <f t="shared" si="57"/>
        <v>#VALUE!</v>
      </c>
      <c r="AG45" s="43" t="e">
        <f t="shared" si="58"/>
        <v>#VALUE!</v>
      </c>
      <c r="AH45" s="42" t="e">
        <f t="shared" si="59"/>
        <v>#VALUE!</v>
      </c>
      <c r="AI45" s="41" t="e">
        <f t="shared" si="60"/>
        <v>#VALUE!</v>
      </c>
      <c r="AJ45" s="40" t="e">
        <f t="shared" si="61"/>
        <v>#VALUE!</v>
      </c>
      <c r="AK45" s="65" t="e">
        <f t="shared" si="62"/>
        <v>#VALUE!</v>
      </c>
      <c r="AL45" s="64" t="e">
        <f t="shared" si="63"/>
        <v>#VALUE!</v>
      </c>
      <c r="AM45" s="30">
        <f t="shared" si="64"/>
        <v>0</v>
      </c>
      <c r="AN45" s="29" t="str">
        <f t="shared" si="65"/>
        <v/>
      </c>
      <c r="AO45" s="2"/>
      <c r="AP45" s="63"/>
      <c r="AQ45" s="63"/>
      <c r="AR45" s="62"/>
      <c r="AS45" s="14"/>
      <c r="AT45" s="18"/>
      <c r="AU45" s="18"/>
      <c r="AV45" s="18"/>
      <c r="AW45" s="18"/>
      <c r="AX45" s="18"/>
      <c r="AY45" s="18"/>
      <c r="AZ45" s="14"/>
      <c r="BA45" s="18"/>
      <c r="BB45" s="18"/>
      <c r="BC45" s="18"/>
      <c r="BD45" s="18"/>
      <c r="BE45" s="18"/>
      <c r="BF45" s="18"/>
      <c r="BG45" s="14"/>
      <c r="BH45" s="14"/>
      <c r="BI45" s="18"/>
      <c r="BJ45" s="18"/>
      <c r="BK45" s="18"/>
      <c r="BL45" s="18"/>
      <c r="BM45" s="18"/>
      <c r="BN45" s="18"/>
      <c r="BO45" s="13"/>
      <c r="BP45" s="15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6"/>
      <c r="CI45" s="14"/>
      <c r="CJ45" s="15"/>
      <c r="CK45" s="14"/>
      <c r="CL45" s="14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</row>
    <row r="46" spans="1:153" s="6" customFormat="1" ht="12.75" customHeight="1" outlineLevel="1" x14ac:dyDescent="0.2">
      <c r="A46" s="28"/>
      <c r="B46" s="79"/>
      <c r="C46" s="80"/>
      <c r="D46" s="77"/>
      <c r="E46" s="75"/>
      <c r="F46" s="76"/>
      <c r="G46" s="75">
        <f t="shared" si="42"/>
        <v>0</v>
      </c>
      <c r="H46" s="74"/>
      <c r="I46" s="73"/>
      <c r="J46" s="72" t="str">
        <f t="shared" si="43"/>
        <v/>
      </c>
      <c r="K46" s="53" t="str">
        <f t="shared" si="44"/>
        <v/>
      </c>
      <c r="L46" s="71"/>
      <c r="M46" s="70"/>
      <c r="N46" s="70">
        <f t="shared" si="45"/>
        <v>0</v>
      </c>
      <c r="O46" s="69" t="str">
        <f>IF(OR(D46="",D46="Honorar"),"",IF(VLOOKUP(D46,Durchschnittssätze!$A$5:$Q$48,5,FALSE)&lt;0,"entfällt für",IF(N46=0,"",ROUND((VLOOKUP(D46,Durchschnittssätze!$A$5:$Q$48,5,FALSE)/39.8*E46),2))))</f>
        <v/>
      </c>
      <c r="P46" s="69" t="str">
        <f>IF(OR(D46="",D46="Honorar"),"",IF(VLOOKUP(D46,Durchschnittssätze!$A$5:$Q$48,9,FALSE)&lt;0,"Beamte",IF(N46=0,"",ROUND((VLOOKUP(D46,Durchschnittssätze!$A$5:$Q$48,9,FALSE)/39.8*E46),2))))</f>
        <v/>
      </c>
      <c r="Q46" s="68" t="str">
        <f>IF(D46="Honorar",N46,IF(P46="Beamte",VLOOKUP(D46,Durchschnittssätze!$A$5:$Q$48,17,FALSE),IF(N46&lt;O46,"keine",ROUND(IF(AND(N46&gt;=O46,N46&lt;P46),VLOOKUP(D46,Durchschnittssätze!$A$5:$Q$48,13,FALSE),VLOOKUP(D46,Durchschnittssätze!$A$5:$Q$48,17,FALSE)),2))))</f>
        <v>keine</v>
      </c>
      <c r="R46" s="67" t="str">
        <f t="shared" si="46"/>
        <v>Förderung</v>
      </c>
      <c r="S46" s="66">
        <f t="shared" si="47"/>
        <v>0</v>
      </c>
      <c r="T46" s="17"/>
      <c r="U46" s="21"/>
      <c r="V46" s="18"/>
      <c r="W46" s="46">
        <f t="shared" si="48"/>
        <v>1</v>
      </c>
      <c r="X46" s="45">
        <f t="shared" si="49"/>
        <v>0</v>
      </c>
      <c r="Y46" s="44">
        <f t="shared" si="50"/>
        <v>0</v>
      </c>
      <c r="Z46" s="43" t="e">
        <f t="shared" si="51"/>
        <v>#VALUE!</v>
      </c>
      <c r="AA46" s="42" t="e">
        <f t="shared" si="52"/>
        <v>#VALUE!</v>
      </c>
      <c r="AB46" s="41" t="e">
        <f t="shared" si="53"/>
        <v>#VALUE!</v>
      </c>
      <c r="AC46" s="40" t="e">
        <f t="shared" si="54"/>
        <v>#VALUE!</v>
      </c>
      <c r="AD46" s="39" t="e">
        <f t="shared" si="55"/>
        <v>#VALUE!</v>
      </c>
      <c r="AE46" s="38" t="e">
        <f t="shared" si="56"/>
        <v>#VALUE!</v>
      </c>
      <c r="AF46" s="37" t="e">
        <f t="shared" si="57"/>
        <v>#VALUE!</v>
      </c>
      <c r="AG46" s="43" t="e">
        <f t="shared" si="58"/>
        <v>#VALUE!</v>
      </c>
      <c r="AH46" s="42" t="e">
        <f t="shared" si="59"/>
        <v>#VALUE!</v>
      </c>
      <c r="AI46" s="41" t="e">
        <f t="shared" si="60"/>
        <v>#VALUE!</v>
      </c>
      <c r="AJ46" s="40" t="e">
        <f t="shared" si="61"/>
        <v>#VALUE!</v>
      </c>
      <c r="AK46" s="65" t="e">
        <f t="shared" si="62"/>
        <v>#VALUE!</v>
      </c>
      <c r="AL46" s="64" t="e">
        <f t="shared" si="63"/>
        <v>#VALUE!</v>
      </c>
      <c r="AM46" s="30">
        <f t="shared" si="64"/>
        <v>0</v>
      </c>
      <c r="AN46" s="29" t="str">
        <f t="shared" si="65"/>
        <v/>
      </c>
      <c r="AO46" s="2"/>
      <c r="AP46" s="63"/>
      <c r="AQ46" s="63"/>
      <c r="AR46" s="62"/>
      <c r="AS46" s="14"/>
      <c r="AT46" s="18"/>
      <c r="AU46" s="18"/>
      <c r="AV46" s="18"/>
      <c r="AW46" s="18"/>
      <c r="AX46" s="18"/>
      <c r="AY46" s="18"/>
      <c r="AZ46" s="14"/>
      <c r="BA46" s="18"/>
      <c r="BB46" s="18"/>
      <c r="BC46" s="18"/>
      <c r="BD46" s="18"/>
      <c r="BE46" s="18"/>
      <c r="BF46" s="18"/>
      <c r="BG46" s="14"/>
      <c r="BH46" s="14"/>
      <c r="BI46" s="18"/>
      <c r="BJ46" s="18"/>
      <c r="BK46" s="18"/>
      <c r="BL46" s="18"/>
      <c r="BM46" s="18"/>
      <c r="BN46" s="18"/>
      <c r="BO46" s="13"/>
      <c r="BP46" s="15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6"/>
      <c r="CI46" s="14"/>
      <c r="CJ46" s="15"/>
      <c r="CK46" s="14"/>
      <c r="CL46" s="14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</row>
    <row r="47" spans="1:153" s="6" customFormat="1" ht="12.75" customHeight="1" outlineLevel="1" x14ac:dyDescent="0.2">
      <c r="A47" s="28"/>
      <c r="B47" s="79"/>
      <c r="C47" s="80"/>
      <c r="D47" s="77"/>
      <c r="E47" s="75"/>
      <c r="F47" s="76"/>
      <c r="G47" s="75">
        <f t="shared" si="42"/>
        <v>0</v>
      </c>
      <c r="H47" s="74"/>
      <c r="I47" s="73"/>
      <c r="J47" s="72" t="str">
        <f t="shared" si="43"/>
        <v/>
      </c>
      <c r="K47" s="53" t="str">
        <f t="shared" si="44"/>
        <v/>
      </c>
      <c r="L47" s="71"/>
      <c r="M47" s="70"/>
      <c r="N47" s="70">
        <f t="shared" si="45"/>
        <v>0</v>
      </c>
      <c r="O47" s="69" t="str">
        <f>IF(OR(D47="",D47="Honorar"),"",IF(VLOOKUP(D47,Durchschnittssätze!$A$5:$Q$48,5,FALSE)&lt;0,"entfällt für",IF(N47=0,"",ROUND((VLOOKUP(D47,Durchschnittssätze!$A$5:$Q$48,5,FALSE)/39.8*E47),2))))</f>
        <v/>
      </c>
      <c r="P47" s="69" t="str">
        <f>IF(OR(D47="",D47="Honorar"),"",IF(VLOOKUP(D47,Durchschnittssätze!$A$5:$Q$48,9,FALSE)&lt;0,"Beamte",IF(N47=0,"",ROUND((VLOOKUP(D47,Durchschnittssätze!$A$5:$Q$48,9,FALSE)/39.8*E47),2))))</f>
        <v/>
      </c>
      <c r="Q47" s="68" t="str">
        <f>IF(D47="Honorar",N47,IF(P47="Beamte",VLOOKUP(D47,Durchschnittssätze!$A$5:$Q$48,17,FALSE),IF(N47&lt;O47,"keine",ROUND(IF(AND(N47&gt;=O47,N47&lt;P47),VLOOKUP(D47,Durchschnittssätze!$A$5:$Q$48,13,FALSE),VLOOKUP(D47,Durchschnittssätze!$A$5:$Q$48,17,FALSE)),2))))</f>
        <v>keine</v>
      </c>
      <c r="R47" s="67" t="str">
        <f t="shared" si="46"/>
        <v>Förderung</v>
      </c>
      <c r="S47" s="66">
        <f t="shared" si="47"/>
        <v>0</v>
      </c>
      <c r="T47" s="17"/>
      <c r="U47" s="21"/>
      <c r="V47" s="18"/>
      <c r="W47" s="46">
        <f t="shared" si="48"/>
        <v>1</v>
      </c>
      <c r="X47" s="45">
        <f t="shared" si="49"/>
        <v>0</v>
      </c>
      <c r="Y47" s="44">
        <f t="shared" si="50"/>
        <v>0</v>
      </c>
      <c r="Z47" s="43" t="e">
        <f t="shared" si="51"/>
        <v>#VALUE!</v>
      </c>
      <c r="AA47" s="42" t="e">
        <f t="shared" si="52"/>
        <v>#VALUE!</v>
      </c>
      <c r="AB47" s="41" t="e">
        <f t="shared" si="53"/>
        <v>#VALUE!</v>
      </c>
      <c r="AC47" s="40" t="e">
        <f t="shared" si="54"/>
        <v>#VALUE!</v>
      </c>
      <c r="AD47" s="39" t="e">
        <f t="shared" si="55"/>
        <v>#VALUE!</v>
      </c>
      <c r="AE47" s="38" t="e">
        <f t="shared" si="56"/>
        <v>#VALUE!</v>
      </c>
      <c r="AF47" s="37" t="e">
        <f t="shared" si="57"/>
        <v>#VALUE!</v>
      </c>
      <c r="AG47" s="43" t="e">
        <f t="shared" si="58"/>
        <v>#VALUE!</v>
      </c>
      <c r="AH47" s="42" t="e">
        <f t="shared" si="59"/>
        <v>#VALUE!</v>
      </c>
      <c r="AI47" s="41" t="e">
        <f t="shared" si="60"/>
        <v>#VALUE!</v>
      </c>
      <c r="AJ47" s="40" t="e">
        <f t="shared" si="61"/>
        <v>#VALUE!</v>
      </c>
      <c r="AK47" s="65" t="e">
        <f t="shared" si="62"/>
        <v>#VALUE!</v>
      </c>
      <c r="AL47" s="64" t="e">
        <f t="shared" si="63"/>
        <v>#VALUE!</v>
      </c>
      <c r="AM47" s="30">
        <f t="shared" si="64"/>
        <v>0</v>
      </c>
      <c r="AN47" s="29" t="str">
        <f t="shared" si="65"/>
        <v/>
      </c>
      <c r="AO47" s="2"/>
      <c r="AP47" s="63"/>
      <c r="AQ47" s="63"/>
      <c r="AR47" s="62"/>
      <c r="AS47" s="14"/>
      <c r="AT47" s="18"/>
      <c r="AU47" s="18"/>
      <c r="AV47" s="18"/>
      <c r="AW47" s="18"/>
      <c r="AX47" s="18"/>
      <c r="AY47" s="18"/>
      <c r="AZ47" s="14"/>
      <c r="BA47" s="18"/>
      <c r="BB47" s="18"/>
      <c r="BC47" s="18"/>
      <c r="BD47" s="18"/>
      <c r="BE47" s="18"/>
      <c r="BF47" s="18"/>
      <c r="BG47" s="14"/>
      <c r="BH47" s="14"/>
      <c r="BI47" s="18"/>
      <c r="BJ47" s="18"/>
      <c r="BK47" s="18"/>
      <c r="BL47" s="18"/>
      <c r="BM47" s="18"/>
      <c r="BN47" s="18"/>
      <c r="BO47" s="13"/>
      <c r="BP47" s="15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6"/>
      <c r="CI47" s="14"/>
      <c r="CJ47" s="15"/>
      <c r="CK47" s="14"/>
      <c r="CL47" s="14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</row>
    <row r="48" spans="1:153" s="6" customFormat="1" ht="12.75" customHeight="1" outlineLevel="1" x14ac:dyDescent="0.2">
      <c r="A48" s="28"/>
      <c r="B48" s="79"/>
      <c r="C48" s="78"/>
      <c r="D48" s="77"/>
      <c r="E48" s="75"/>
      <c r="F48" s="76"/>
      <c r="G48" s="75">
        <f t="shared" si="42"/>
        <v>0</v>
      </c>
      <c r="H48" s="74"/>
      <c r="I48" s="73"/>
      <c r="J48" s="72" t="str">
        <f t="shared" si="43"/>
        <v/>
      </c>
      <c r="K48" s="53" t="str">
        <f t="shared" si="44"/>
        <v/>
      </c>
      <c r="L48" s="71"/>
      <c r="M48" s="70"/>
      <c r="N48" s="70">
        <f t="shared" si="45"/>
        <v>0</v>
      </c>
      <c r="O48" s="69" t="str">
        <f>IF(OR(D48="",D48="Honorar"),"",IF(VLOOKUP(D48,Durchschnittssätze!$A$5:$Q$48,5,FALSE)&lt;0,"entfällt für",IF(N48=0,"",ROUND((VLOOKUP(D48,Durchschnittssätze!$A$5:$Q$48,5,FALSE)/39.8*E48),2))))</f>
        <v/>
      </c>
      <c r="P48" s="69" t="str">
        <f>IF(OR(D48="",D48="Honorar"),"",IF(VLOOKUP(D48,Durchschnittssätze!$A$5:$Q$48,9,FALSE)&lt;0,"Beamte",IF(N48=0,"",ROUND((VLOOKUP(D48,Durchschnittssätze!$A$5:$Q$48,9,FALSE)/39.8*E48),2))))</f>
        <v/>
      </c>
      <c r="Q48" s="68" t="str">
        <f>IF(D48="Honorar",N48,IF(P48="Beamte",VLOOKUP(D48,Durchschnittssätze!$A$5:$Q$48,17,FALSE),IF(N48&lt;O48,"keine",ROUND(IF(AND(N48&gt;=O48,N48&lt;P48),VLOOKUP(D48,Durchschnittssätze!$A$5:$Q$48,13,FALSE),VLOOKUP(D48,Durchschnittssätze!$A$5:$Q$48,17,FALSE)),2))))</f>
        <v>keine</v>
      </c>
      <c r="R48" s="67" t="str">
        <f t="shared" si="46"/>
        <v>Förderung</v>
      </c>
      <c r="S48" s="66">
        <f t="shared" si="47"/>
        <v>0</v>
      </c>
      <c r="T48" s="17"/>
      <c r="U48" s="21"/>
      <c r="V48" s="18"/>
      <c r="W48" s="46">
        <f t="shared" si="48"/>
        <v>1</v>
      </c>
      <c r="X48" s="45">
        <f t="shared" si="49"/>
        <v>0</v>
      </c>
      <c r="Y48" s="44">
        <f t="shared" si="50"/>
        <v>0</v>
      </c>
      <c r="Z48" s="43" t="e">
        <f t="shared" si="51"/>
        <v>#VALUE!</v>
      </c>
      <c r="AA48" s="42" t="e">
        <f t="shared" si="52"/>
        <v>#VALUE!</v>
      </c>
      <c r="AB48" s="41" t="e">
        <f t="shared" si="53"/>
        <v>#VALUE!</v>
      </c>
      <c r="AC48" s="40" t="e">
        <f t="shared" si="54"/>
        <v>#VALUE!</v>
      </c>
      <c r="AD48" s="39" t="e">
        <f t="shared" si="55"/>
        <v>#VALUE!</v>
      </c>
      <c r="AE48" s="38" t="e">
        <f t="shared" si="56"/>
        <v>#VALUE!</v>
      </c>
      <c r="AF48" s="37" t="e">
        <f t="shared" si="57"/>
        <v>#VALUE!</v>
      </c>
      <c r="AG48" s="43" t="e">
        <f t="shared" si="58"/>
        <v>#VALUE!</v>
      </c>
      <c r="AH48" s="42" t="e">
        <f t="shared" si="59"/>
        <v>#VALUE!</v>
      </c>
      <c r="AI48" s="41" t="e">
        <f t="shared" si="60"/>
        <v>#VALUE!</v>
      </c>
      <c r="AJ48" s="40" t="e">
        <f t="shared" si="61"/>
        <v>#VALUE!</v>
      </c>
      <c r="AK48" s="65" t="e">
        <f t="shared" si="62"/>
        <v>#VALUE!</v>
      </c>
      <c r="AL48" s="64" t="e">
        <f t="shared" si="63"/>
        <v>#VALUE!</v>
      </c>
      <c r="AM48" s="30">
        <f t="shared" si="64"/>
        <v>0</v>
      </c>
      <c r="AN48" s="29" t="str">
        <f t="shared" si="65"/>
        <v/>
      </c>
      <c r="AO48" s="2"/>
      <c r="AP48" s="63"/>
      <c r="AQ48" s="63"/>
      <c r="AR48" s="62"/>
      <c r="AS48" s="14"/>
      <c r="AT48" s="18"/>
      <c r="AU48" s="18"/>
      <c r="AV48" s="18"/>
      <c r="AW48" s="18"/>
      <c r="AX48" s="18"/>
      <c r="AY48" s="18"/>
      <c r="AZ48" s="14"/>
      <c r="BA48" s="18"/>
      <c r="BB48" s="18"/>
      <c r="BC48" s="18"/>
      <c r="BD48" s="18"/>
      <c r="BE48" s="18"/>
      <c r="BF48" s="18"/>
      <c r="BG48" s="14"/>
      <c r="BH48" s="14"/>
      <c r="BI48" s="18"/>
      <c r="BJ48" s="18"/>
      <c r="BK48" s="18"/>
      <c r="BL48" s="18"/>
      <c r="BM48" s="18"/>
      <c r="BN48" s="18"/>
      <c r="BO48" s="13"/>
      <c r="BP48" s="15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6"/>
      <c r="CI48" s="14"/>
      <c r="CJ48" s="15"/>
      <c r="CK48" s="14"/>
      <c r="CL48" s="14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</row>
    <row r="49" spans="1:153" s="6" customFormat="1" ht="12.75" customHeight="1" outlineLevel="1" x14ac:dyDescent="0.2">
      <c r="A49" s="28"/>
      <c r="B49" s="79"/>
      <c r="C49" s="80"/>
      <c r="D49" s="77"/>
      <c r="E49" s="75"/>
      <c r="F49" s="76"/>
      <c r="G49" s="75">
        <f t="shared" si="42"/>
        <v>0</v>
      </c>
      <c r="H49" s="74"/>
      <c r="I49" s="73"/>
      <c r="J49" s="72" t="str">
        <f t="shared" si="43"/>
        <v/>
      </c>
      <c r="K49" s="53" t="str">
        <f t="shared" si="44"/>
        <v/>
      </c>
      <c r="L49" s="71"/>
      <c r="M49" s="70"/>
      <c r="N49" s="70">
        <f t="shared" si="45"/>
        <v>0</v>
      </c>
      <c r="O49" s="69" t="str">
        <f>IF(OR(D49="",D49="Honorar"),"",IF(VLOOKUP(D49,Durchschnittssätze!$A$5:$Q$48,5,FALSE)&lt;0,"entfällt für",IF(N49=0,"",ROUND((VLOOKUP(D49,Durchschnittssätze!$A$5:$Q$48,5,FALSE)/39.8*E49),2))))</f>
        <v/>
      </c>
      <c r="P49" s="69" t="str">
        <f>IF(OR(D49="",D49="Honorar"),"",IF(VLOOKUP(D49,Durchschnittssätze!$A$5:$Q$48,9,FALSE)&lt;0,"Beamte",IF(N49=0,"",ROUND((VLOOKUP(D49,Durchschnittssätze!$A$5:$Q$48,9,FALSE)/39.8*E49),2))))</f>
        <v/>
      </c>
      <c r="Q49" s="68" t="str">
        <f>IF(D49="Honorar",N49,IF(P49="Beamte",VLOOKUP(D49,Durchschnittssätze!$A$5:$Q$48,17,FALSE),IF(N49&lt;O49,"keine",ROUND(IF(AND(N49&gt;=O49,N49&lt;P49),VLOOKUP(D49,Durchschnittssätze!$A$5:$Q$48,13,FALSE),VLOOKUP(D49,Durchschnittssätze!$A$5:$Q$48,17,FALSE)),2))))</f>
        <v>keine</v>
      </c>
      <c r="R49" s="67" t="str">
        <f t="shared" si="46"/>
        <v>Förderung</v>
      </c>
      <c r="S49" s="66">
        <f t="shared" si="47"/>
        <v>0</v>
      </c>
      <c r="T49" s="17"/>
      <c r="U49" s="21"/>
      <c r="V49" s="18"/>
      <c r="W49" s="46">
        <f t="shared" si="48"/>
        <v>1</v>
      </c>
      <c r="X49" s="45">
        <f t="shared" si="49"/>
        <v>0</v>
      </c>
      <c r="Y49" s="44">
        <f t="shared" si="50"/>
        <v>0</v>
      </c>
      <c r="Z49" s="43" t="e">
        <f t="shared" si="51"/>
        <v>#VALUE!</v>
      </c>
      <c r="AA49" s="42" t="e">
        <f t="shared" si="52"/>
        <v>#VALUE!</v>
      </c>
      <c r="AB49" s="41" t="e">
        <f t="shared" si="53"/>
        <v>#VALUE!</v>
      </c>
      <c r="AC49" s="40" t="e">
        <f t="shared" si="54"/>
        <v>#VALUE!</v>
      </c>
      <c r="AD49" s="39" t="e">
        <f t="shared" si="55"/>
        <v>#VALUE!</v>
      </c>
      <c r="AE49" s="38" t="e">
        <f t="shared" si="56"/>
        <v>#VALUE!</v>
      </c>
      <c r="AF49" s="37" t="e">
        <f t="shared" si="57"/>
        <v>#VALUE!</v>
      </c>
      <c r="AG49" s="43" t="e">
        <f t="shared" si="58"/>
        <v>#VALUE!</v>
      </c>
      <c r="AH49" s="42" t="e">
        <f t="shared" si="59"/>
        <v>#VALUE!</v>
      </c>
      <c r="AI49" s="41" t="e">
        <f t="shared" si="60"/>
        <v>#VALUE!</v>
      </c>
      <c r="AJ49" s="40" t="e">
        <f t="shared" si="61"/>
        <v>#VALUE!</v>
      </c>
      <c r="AK49" s="65" t="e">
        <f t="shared" si="62"/>
        <v>#VALUE!</v>
      </c>
      <c r="AL49" s="64" t="e">
        <f t="shared" si="63"/>
        <v>#VALUE!</v>
      </c>
      <c r="AM49" s="30">
        <f t="shared" si="64"/>
        <v>0</v>
      </c>
      <c r="AN49" s="29" t="str">
        <f t="shared" si="65"/>
        <v/>
      </c>
      <c r="AO49" s="2"/>
      <c r="AP49" s="63"/>
      <c r="AQ49" s="63"/>
      <c r="AR49" s="62"/>
      <c r="AS49" s="14"/>
      <c r="AT49" s="18"/>
      <c r="AU49" s="18"/>
      <c r="AV49" s="18"/>
      <c r="AW49" s="18"/>
      <c r="AX49" s="18"/>
      <c r="AY49" s="18"/>
      <c r="AZ49" s="14"/>
      <c r="BA49" s="18"/>
      <c r="BB49" s="18"/>
      <c r="BC49" s="18"/>
      <c r="BD49" s="18"/>
      <c r="BE49" s="18"/>
      <c r="BF49" s="18"/>
      <c r="BG49" s="14"/>
      <c r="BH49" s="14"/>
      <c r="BI49" s="18"/>
      <c r="BJ49" s="18"/>
      <c r="BK49" s="18"/>
      <c r="BL49" s="18"/>
      <c r="BM49" s="18"/>
      <c r="BN49" s="18"/>
      <c r="BO49" s="13"/>
      <c r="BP49" s="15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6"/>
      <c r="CI49" s="14"/>
      <c r="CJ49" s="15"/>
      <c r="CK49" s="14"/>
      <c r="CL49" s="14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</row>
    <row r="50" spans="1:153" s="6" customFormat="1" ht="12.75" customHeight="1" outlineLevel="1" x14ac:dyDescent="0.2">
      <c r="A50" s="28"/>
      <c r="B50" s="79"/>
      <c r="C50" s="80"/>
      <c r="D50" s="77"/>
      <c r="E50" s="75"/>
      <c r="F50" s="76"/>
      <c r="G50" s="75">
        <f t="shared" si="42"/>
        <v>0</v>
      </c>
      <c r="H50" s="74"/>
      <c r="I50" s="73"/>
      <c r="J50" s="72" t="str">
        <f t="shared" si="43"/>
        <v/>
      </c>
      <c r="K50" s="53" t="str">
        <f t="shared" si="44"/>
        <v/>
      </c>
      <c r="L50" s="71"/>
      <c r="M50" s="70"/>
      <c r="N50" s="70">
        <f t="shared" si="45"/>
        <v>0</v>
      </c>
      <c r="O50" s="69" t="str">
        <f>IF(OR(D50="",D50="Honorar"),"",IF(VLOOKUP(D50,Durchschnittssätze!$A$5:$Q$48,5,FALSE)&lt;0,"entfällt für",IF(N50=0,"",ROUND((VLOOKUP(D50,Durchschnittssätze!$A$5:$Q$48,5,FALSE)/39.8*E50),2))))</f>
        <v/>
      </c>
      <c r="P50" s="69" t="str">
        <f>IF(OR(D50="",D50="Honorar"),"",IF(VLOOKUP(D50,Durchschnittssätze!$A$5:$Q$48,9,FALSE)&lt;0,"Beamte",IF(N50=0,"",ROUND((VLOOKUP(D50,Durchschnittssätze!$A$5:$Q$48,9,FALSE)/39.8*E50),2))))</f>
        <v/>
      </c>
      <c r="Q50" s="68" t="str">
        <f>IF(D50="Honorar",N50,IF(P50="Beamte",VLOOKUP(D50,Durchschnittssätze!$A$5:$Q$48,17,FALSE),IF(N50&lt;O50,"keine",ROUND(IF(AND(N50&gt;=O50,N50&lt;P50),VLOOKUP(D50,Durchschnittssätze!$A$5:$Q$48,13,FALSE),VLOOKUP(D50,Durchschnittssätze!$A$5:$Q$48,17,FALSE)),2))))</f>
        <v>keine</v>
      </c>
      <c r="R50" s="67" t="str">
        <f t="shared" si="46"/>
        <v>Förderung</v>
      </c>
      <c r="S50" s="66">
        <f t="shared" si="47"/>
        <v>0</v>
      </c>
      <c r="T50" s="17"/>
      <c r="U50" s="21"/>
      <c r="V50" s="18"/>
      <c r="W50" s="46">
        <f t="shared" si="48"/>
        <v>1</v>
      </c>
      <c r="X50" s="45">
        <f t="shared" si="49"/>
        <v>0</v>
      </c>
      <c r="Y50" s="44">
        <f t="shared" si="50"/>
        <v>0</v>
      </c>
      <c r="Z50" s="43" t="e">
        <f t="shared" si="51"/>
        <v>#VALUE!</v>
      </c>
      <c r="AA50" s="42" t="e">
        <f t="shared" si="52"/>
        <v>#VALUE!</v>
      </c>
      <c r="AB50" s="41" t="e">
        <f t="shared" si="53"/>
        <v>#VALUE!</v>
      </c>
      <c r="AC50" s="40" t="e">
        <f t="shared" si="54"/>
        <v>#VALUE!</v>
      </c>
      <c r="AD50" s="39" t="e">
        <f t="shared" si="55"/>
        <v>#VALUE!</v>
      </c>
      <c r="AE50" s="38" t="e">
        <f t="shared" si="56"/>
        <v>#VALUE!</v>
      </c>
      <c r="AF50" s="37" t="e">
        <f t="shared" si="57"/>
        <v>#VALUE!</v>
      </c>
      <c r="AG50" s="43" t="e">
        <f t="shared" si="58"/>
        <v>#VALUE!</v>
      </c>
      <c r="AH50" s="42" t="e">
        <f t="shared" si="59"/>
        <v>#VALUE!</v>
      </c>
      <c r="AI50" s="41" t="e">
        <f t="shared" si="60"/>
        <v>#VALUE!</v>
      </c>
      <c r="AJ50" s="40" t="e">
        <f t="shared" si="61"/>
        <v>#VALUE!</v>
      </c>
      <c r="AK50" s="65" t="e">
        <f t="shared" si="62"/>
        <v>#VALUE!</v>
      </c>
      <c r="AL50" s="64" t="e">
        <f t="shared" si="63"/>
        <v>#VALUE!</v>
      </c>
      <c r="AM50" s="30">
        <f t="shared" si="64"/>
        <v>0</v>
      </c>
      <c r="AN50" s="29" t="str">
        <f t="shared" si="65"/>
        <v/>
      </c>
      <c r="AO50" s="2"/>
      <c r="AP50" s="63"/>
      <c r="AQ50" s="63"/>
      <c r="AR50" s="62"/>
      <c r="AS50" s="14"/>
      <c r="AT50" s="18"/>
      <c r="AU50" s="18"/>
      <c r="AV50" s="18"/>
      <c r="AW50" s="18"/>
      <c r="AX50" s="18"/>
      <c r="AY50" s="18"/>
      <c r="AZ50" s="14"/>
      <c r="BA50" s="18"/>
      <c r="BB50" s="18"/>
      <c r="BC50" s="18"/>
      <c r="BD50" s="18"/>
      <c r="BE50" s="18"/>
      <c r="BF50" s="18"/>
      <c r="BG50" s="14"/>
      <c r="BH50" s="14"/>
      <c r="BI50" s="18"/>
      <c r="BJ50" s="18"/>
      <c r="BK50" s="18"/>
      <c r="BL50" s="18"/>
      <c r="BM50" s="18"/>
      <c r="BN50" s="18"/>
      <c r="BO50" s="13"/>
      <c r="BP50" s="15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6"/>
      <c r="CI50" s="14"/>
      <c r="CJ50" s="15"/>
      <c r="CK50" s="14"/>
      <c r="CL50" s="14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</row>
    <row r="51" spans="1:153" s="6" customFormat="1" ht="12.75" customHeight="1" outlineLevel="1" x14ac:dyDescent="0.2">
      <c r="A51" s="28"/>
      <c r="B51" s="79"/>
      <c r="C51" s="78"/>
      <c r="D51" s="77"/>
      <c r="E51" s="75"/>
      <c r="F51" s="76"/>
      <c r="G51" s="75">
        <f t="shared" si="42"/>
        <v>0</v>
      </c>
      <c r="H51" s="74"/>
      <c r="I51" s="73"/>
      <c r="J51" s="72" t="str">
        <f t="shared" si="43"/>
        <v/>
      </c>
      <c r="K51" s="53" t="str">
        <f t="shared" si="44"/>
        <v/>
      </c>
      <c r="L51" s="71"/>
      <c r="M51" s="70"/>
      <c r="N51" s="70">
        <f t="shared" si="45"/>
        <v>0</v>
      </c>
      <c r="O51" s="69" t="str">
        <f>IF(OR(D51="",D51="Honorar"),"",IF(VLOOKUP(D51,Durchschnittssätze!$A$5:$Q$48,5,FALSE)&lt;0,"entfällt für",IF(N51=0,"",ROUND((VLOOKUP(D51,Durchschnittssätze!$A$5:$Q$48,5,FALSE)/39.8*E51),2))))</f>
        <v/>
      </c>
      <c r="P51" s="69" t="str">
        <f>IF(OR(D51="",D51="Honorar"),"",IF(VLOOKUP(D51,Durchschnittssätze!$A$5:$Q$48,9,FALSE)&lt;0,"Beamte",IF(N51=0,"",ROUND((VLOOKUP(D51,Durchschnittssätze!$A$5:$Q$48,9,FALSE)/39.8*E51),2))))</f>
        <v/>
      </c>
      <c r="Q51" s="68" t="str">
        <f>IF(D51="Honorar",N51,IF(P51="Beamte",VLOOKUP(D51,Durchschnittssätze!$A$5:$Q$48,17,FALSE),IF(N51&lt;O51,"keine",ROUND(IF(AND(N51&gt;=O51,N51&lt;P51),VLOOKUP(D51,Durchschnittssätze!$A$5:$Q$48,13,FALSE),VLOOKUP(D51,Durchschnittssätze!$A$5:$Q$48,17,FALSE)),2))))</f>
        <v>keine</v>
      </c>
      <c r="R51" s="67" t="str">
        <f t="shared" si="46"/>
        <v>Förderung</v>
      </c>
      <c r="S51" s="66">
        <f t="shared" si="47"/>
        <v>0</v>
      </c>
      <c r="T51" s="17"/>
      <c r="U51" s="21"/>
      <c r="V51" s="18"/>
      <c r="W51" s="46">
        <f t="shared" si="48"/>
        <v>1</v>
      </c>
      <c r="X51" s="45">
        <f t="shared" si="49"/>
        <v>0</v>
      </c>
      <c r="Y51" s="44">
        <f t="shared" si="50"/>
        <v>0</v>
      </c>
      <c r="Z51" s="43" t="e">
        <f t="shared" si="51"/>
        <v>#VALUE!</v>
      </c>
      <c r="AA51" s="42" t="e">
        <f t="shared" si="52"/>
        <v>#VALUE!</v>
      </c>
      <c r="AB51" s="41" t="e">
        <f t="shared" si="53"/>
        <v>#VALUE!</v>
      </c>
      <c r="AC51" s="40" t="e">
        <f t="shared" si="54"/>
        <v>#VALUE!</v>
      </c>
      <c r="AD51" s="39" t="e">
        <f t="shared" si="55"/>
        <v>#VALUE!</v>
      </c>
      <c r="AE51" s="38" t="e">
        <f t="shared" si="56"/>
        <v>#VALUE!</v>
      </c>
      <c r="AF51" s="37" t="e">
        <f t="shared" si="57"/>
        <v>#VALUE!</v>
      </c>
      <c r="AG51" s="43" t="e">
        <f t="shared" si="58"/>
        <v>#VALUE!</v>
      </c>
      <c r="AH51" s="42" t="e">
        <f t="shared" si="59"/>
        <v>#VALUE!</v>
      </c>
      <c r="AI51" s="41" t="e">
        <f t="shared" si="60"/>
        <v>#VALUE!</v>
      </c>
      <c r="AJ51" s="40" t="e">
        <f t="shared" si="61"/>
        <v>#VALUE!</v>
      </c>
      <c r="AK51" s="65" t="e">
        <f t="shared" si="62"/>
        <v>#VALUE!</v>
      </c>
      <c r="AL51" s="64" t="e">
        <f t="shared" si="63"/>
        <v>#VALUE!</v>
      </c>
      <c r="AM51" s="30">
        <f t="shared" si="64"/>
        <v>0</v>
      </c>
      <c r="AN51" s="29" t="str">
        <f t="shared" si="65"/>
        <v/>
      </c>
      <c r="AO51" s="2"/>
      <c r="AP51" s="63"/>
      <c r="AQ51" s="63"/>
      <c r="AR51" s="62"/>
      <c r="AS51" s="14"/>
      <c r="AT51" s="18"/>
      <c r="AU51" s="18"/>
      <c r="AV51" s="18"/>
      <c r="AW51" s="18"/>
      <c r="AX51" s="18"/>
      <c r="AY51" s="18"/>
      <c r="AZ51" s="14"/>
      <c r="BA51" s="18"/>
      <c r="BB51" s="18"/>
      <c r="BC51" s="18"/>
      <c r="BD51" s="18"/>
      <c r="BE51" s="18"/>
      <c r="BF51" s="18"/>
      <c r="BG51" s="14"/>
      <c r="BH51" s="14"/>
      <c r="BI51" s="18"/>
      <c r="BJ51" s="18"/>
      <c r="BK51" s="18"/>
      <c r="BL51" s="18"/>
      <c r="BM51" s="18"/>
      <c r="BN51" s="18"/>
      <c r="BO51" s="13"/>
      <c r="BP51" s="15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6"/>
      <c r="CI51" s="14"/>
      <c r="CJ51" s="15"/>
      <c r="CK51" s="14"/>
      <c r="CL51" s="14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</row>
    <row r="52" spans="1:153" s="6" customFormat="1" ht="12.75" customHeight="1" outlineLevel="1" thickBot="1" x14ac:dyDescent="0.25">
      <c r="A52" s="28"/>
      <c r="B52" s="61"/>
      <c r="C52" s="60"/>
      <c r="D52" s="59"/>
      <c r="E52" s="57"/>
      <c r="F52" s="58"/>
      <c r="G52" s="57">
        <f t="shared" si="42"/>
        <v>0</v>
      </c>
      <c r="H52" s="56"/>
      <c r="I52" s="55"/>
      <c r="J52" s="54" t="str">
        <f t="shared" si="43"/>
        <v/>
      </c>
      <c r="K52" s="53" t="str">
        <f t="shared" si="44"/>
        <v/>
      </c>
      <c r="L52" s="52"/>
      <c r="M52" s="51"/>
      <c r="N52" s="51">
        <f t="shared" si="45"/>
        <v>0</v>
      </c>
      <c r="O52" s="50" t="str">
        <f>IF(OR(D52="",D52="Honorar"),"",IF(VLOOKUP(D52,Durchschnittssätze!$A$5:$Q$48,5,FALSE)&lt;0,"entfällt für",IF(N52=0,"",ROUND((VLOOKUP(D52,Durchschnittssätze!$A$5:$Q$48,5,FALSE)/39.8*E52),2))))</f>
        <v/>
      </c>
      <c r="P52" s="50" t="str">
        <f>IF(OR(D52="",D52="Honorar"),"",IF(VLOOKUP(D52,Durchschnittssätze!$A$5:$Q$48,9,FALSE)&lt;0,"Beamte",IF(N52=0,"",ROUND((VLOOKUP(D52,Durchschnittssätze!$A$5:$Q$48,9,FALSE)/39.8*E52),2))))</f>
        <v/>
      </c>
      <c r="Q52" s="49" t="str">
        <f>IF(D52="Honorar",N52,IF(P52="Beamte",VLOOKUP(D52,Durchschnittssätze!$A$5:$Q$48,17,FALSE),IF(N52&lt;O52,"keine",ROUND(IF(AND(N52&gt;=O52,N52&lt;P52),VLOOKUP(D52,Durchschnittssätze!$A$5:$Q$48,13,FALSE),VLOOKUP(D52,Durchschnittssätze!$A$5:$Q$48,17,FALSE)),2))))</f>
        <v>keine</v>
      </c>
      <c r="R52" s="48" t="str">
        <f t="shared" si="46"/>
        <v>Förderung</v>
      </c>
      <c r="S52" s="47">
        <f t="shared" si="47"/>
        <v>0</v>
      </c>
      <c r="T52" s="17"/>
      <c r="U52" s="21"/>
      <c r="V52" s="18"/>
      <c r="W52" s="46">
        <f t="shared" si="48"/>
        <v>1</v>
      </c>
      <c r="X52" s="45">
        <f t="shared" si="49"/>
        <v>0</v>
      </c>
      <c r="Y52" s="44">
        <f t="shared" si="50"/>
        <v>0</v>
      </c>
      <c r="Z52" s="43" t="e">
        <f t="shared" si="51"/>
        <v>#VALUE!</v>
      </c>
      <c r="AA52" s="42" t="e">
        <f t="shared" si="52"/>
        <v>#VALUE!</v>
      </c>
      <c r="AB52" s="41" t="e">
        <f t="shared" si="53"/>
        <v>#VALUE!</v>
      </c>
      <c r="AC52" s="40" t="e">
        <f t="shared" si="54"/>
        <v>#VALUE!</v>
      </c>
      <c r="AD52" s="39" t="e">
        <f t="shared" si="55"/>
        <v>#VALUE!</v>
      </c>
      <c r="AE52" s="38" t="e">
        <f t="shared" si="56"/>
        <v>#VALUE!</v>
      </c>
      <c r="AF52" s="37" t="e">
        <f t="shared" si="57"/>
        <v>#VALUE!</v>
      </c>
      <c r="AG52" s="36" t="e">
        <f t="shared" si="58"/>
        <v>#VALUE!</v>
      </c>
      <c r="AH52" s="35" t="e">
        <f t="shared" si="59"/>
        <v>#VALUE!</v>
      </c>
      <c r="AI52" s="34" t="e">
        <f t="shared" si="60"/>
        <v>#VALUE!</v>
      </c>
      <c r="AJ52" s="33" t="e">
        <f t="shared" si="61"/>
        <v>#VALUE!</v>
      </c>
      <c r="AK52" s="32" t="e">
        <f t="shared" si="62"/>
        <v>#VALUE!</v>
      </c>
      <c r="AL52" s="31" t="e">
        <f t="shared" si="63"/>
        <v>#VALUE!</v>
      </c>
      <c r="AM52" s="30">
        <f t="shared" si="64"/>
        <v>0</v>
      </c>
      <c r="AN52" s="29" t="str">
        <f t="shared" si="65"/>
        <v/>
      </c>
      <c r="AO52" s="19"/>
      <c r="AP52" s="19"/>
      <c r="AQ52" s="19"/>
      <c r="AR52" s="19"/>
      <c r="AS52" s="14"/>
      <c r="AT52" s="18"/>
      <c r="AU52" s="18"/>
      <c r="AV52" s="18"/>
      <c r="AW52" s="18"/>
      <c r="AX52" s="18"/>
      <c r="AY52" s="18"/>
      <c r="AZ52" s="14"/>
      <c r="BA52" s="18"/>
      <c r="BB52" s="18"/>
      <c r="BC52" s="18"/>
      <c r="BD52" s="18"/>
      <c r="BE52" s="18"/>
      <c r="BF52" s="18"/>
      <c r="BG52" s="14"/>
      <c r="BH52" s="14"/>
      <c r="BI52" s="18"/>
      <c r="BJ52" s="18"/>
      <c r="BK52" s="18"/>
      <c r="BL52" s="18"/>
      <c r="BM52" s="18"/>
      <c r="BN52" s="18"/>
      <c r="BO52" s="13"/>
      <c r="BP52" s="15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6"/>
      <c r="CI52" s="14"/>
      <c r="CJ52" s="15"/>
      <c r="CK52" s="14"/>
      <c r="CL52" s="14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</row>
    <row r="53" spans="1:153" s="6" customFormat="1" ht="20.100000000000001" customHeight="1" outlineLevel="1" thickBot="1" x14ac:dyDescent="0.25">
      <c r="A53" s="28"/>
      <c r="B53" s="27"/>
      <c r="C53" s="25"/>
      <c r="D53" s="25"/>
      <c r="E53" s="25"/>
      <c r="F53" s="25"/>
      <c r="G53" s="26"/>
      <c r="H53" s="25"/>
      <c r="I53" s="25"/>
      <c r="J53" s="25"/>
      <c r="K53" s="483"/>
      <c r="L53" s="483"/>
      <c r="M53" s="483"/>
      <c r="N53" s="483"/>
      <c r="O53" s="483"/>
      <c r="P53" s="483"/>
      <c r="Q53" s="23"/>
      <c r="R53" s="23"/>
      <c r="S53" s="22">
        <f>SUM(S42:S52)</f>
        <v>0</v>
      </c>
      <c r="T53" s="17"/>
      <c r="U53" s="21"/>
      <c r="V53" s="18"/>
      <c r="W53" s="14"/>
      <c r="X53" s="14"/>
      <c r="Y53" s="14"/>
      <c r="Z53" s="13"/>
      <c r="AA53" s="13"/>
      <c r="AB53" s="13"/>
      <c r="AC53" s="13"/>
      <c r="AD53" s="13"/>
      <c r="AE53" s="15"/>
      <c r="AF53" s="19"/>
      <c r="AG53" s="19"/>
      <c r="AH53" s="19"/>
      <c r="AI53" s="19"/>
      <c r="AJ53" s="19"/>
      <c r="AK53" s="19"/>
      <c r="AL53" s="19"/>
      <c r="AM53" s="20">
        <f>SUM(AM42:AM52)</f>
        <v>0</v>
      </c>
      <c r="AN53" s="20">
        <f>SUM(AN42:AN52)</f>
        <v>0</v>
      </c>
      <c r="AO53" s="19"/>
      <c r="AP53" s="19"/>
      <c r="AQ53" s="19"/>
      <c r="AR53" s="19"/>
      <c r="AS53" s="14"/>
      <c r="AT53" s="18"/>
      <c r="AU53" s="18"/>
      <c r="AV53" s="18"/>
      <c r="AW53" s="18"/>
      <c r="AX53" s="18"/>
      <c r="AY53" s="18"/>
      <c r="AZ53" s="14"/>
      <c r="BA53" s="18"/>
      <c r="BB53" s="18"/>
      <c r="BC53" s="18"/>
      <c r="BD53" s="18"/>
      <c r="BE53" s="18"/>
      <c r="BF53" s="18"/>
      <c r="BG53" s="14"/>
      <c r="BH53" s="14"/>
      <c r="BI53" s="18"/>
      <c r="BJ53" s="18"/>
      <c r="BK53" s="18"/>
      <c r="BL53" s="18"/>
      <c r="BM53" s="18"/>
      <c r="BN53" s="18"/>
      <c r="BO53" s="13"/>
      <c r="BP53" s="15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6"/>
      <c r="CI53" s="14"/>
      <c r="CJ53" s="15"/>
      <c r="CK53" s="14"/>
      <c r="CL53" s="14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</row>
    <row r="54" spans="1:153" s="6" customFormat="1" x14ac:dyDescent="0.2">
      <c r="B54" s="14"/>
      <c r="C54" s="13"/>
      <c r="D54" s="13"/>
      <c r="E54" s="130"/>
      <c r="F54" s="130"/>
      <c r="G54" s="130"/>
      <c r="H54" s="130"/>
      <c r="I54" s="129"/>
      <c r="J54" s="129"/>
      <c r="K54" s="482" t="str">
        <f>IF(COUNTBLANK(K42:K52)&lt;&gt;11,"Fehler in den Datumsangaben! Bitte prüfen!","")</f>
        <v/>
      </c>
      <c r="L54" s="482"/>
      <c r="M54" s="482"/>
      <c r="N54" s="482"/>
      <c r="O54" s="482"/>
      <c r="P54" s="23"/>
      <c r="Q54" s="23"/>
      <c r="R54" s="23"/>
      <c r="S54" s="23"/>
      <c r="T54" s="23"/>
      <c r="U54" s="128"/>
      <c r="V54" s="125"/>
      <c r="W54" s="18"/>
      <c r="X54" s="14"/>
      <c r="Y54" s="14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</row>
    <row r="55" spans="1:153" s="10" customFormat="1" ht="17.25" customHeight="1" outlineLevel="1" x14ac:dyDescent="0.2">
      <c r="B55" s="495">
        <f>B13</f>
        <v>0</v>
      </c>
      <c r="C55" s="495"/>
      <c r="D55" s="484" t="str">
        <f>IF(AM69&lt;&gt;0,"Es wurde eine abweichende Entgeltgruppe angegeben. Bitte hierfür eine Begründung im Prüfvermerk erfassen!","")</f>
        <v/>
      </c>
      <c r="E55" s="484"/>
      <c r="F55" s="484"/>
      <c r="G55" s="484"/>
      <c r="H55" s="484"/>
      <c r="I55" s="484"/>
      <c r="J55" s="484"/>
      <c r="K55" s="484"/>
      <c r="L55" s="484"/>
      <c r="M55" s="484"/>
      <c r="N55" s="14"/>
      <c r="O55" s="126"/>
      <c r="P55" s="126"/>
      <c r="Q55" s="126"/>
      <c r="R55" s="126"/>
      <c r="S55" s="5"/>
      <c r="T55" s="12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</row>
    <row r="56" spans="1:153" s="6" customFormat="1" ht="7.5" customHeight="1" outlineLevel="1" thickBot="1" x14ac:dyDescent="0.25">
      <c r="B56" s="127"/>
      <c r="E56" s="8"/>
      <c r="F56" s="12"/>
      <c r="G56" s="8"/>
      <c r="I56" s="8"/>
      <c r="K56" s="13"/>
      <c r="L56" s="13"/>
      <c r="M56" s="13"/>
      <c r="N56" s="13"/>
      <c r="O56" s="126"/>
      <c r="P56" s="126"/>
      <c r="Q56" s="126"/>
      <c r="R56" s="126"/>
      <c r="S56" s="5"/>
      <c r="T56" s="125"/>
      <c r="U56" s="13"/>
      <c r="V56" s="13"/>
      <c r="W56" s="14"/>
      <c r="X56" s="14"/>
      <c r="Y56" s="14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</row>
    <row r="57" spans="1:153" s="10" customFormat="1" ht="65.099999999999994" customHeight="1" outlineLevel="1" thickBot="1" x14ac:dyDescent="0.25">
      <c r="B57" s="124" t="s">
        <v>12</v>
      </c>
      <c r="C57" s="123" t="s">
        <v>13</v>
      </c>
      <c r="D57" s="122" t="s">
        <v>67</v>
      </c>
      <c r="E57" s="121" t="s">
        <v>66</v>
      </c>
      <c r="F57" s="121" t="s">
        <v>65</v>
      </c>
      <c r="G57" s="120" t="s">
        <v>64</v>
      </c>
      <c r="H57" s="119" t="s">
        <v>14</v>
      </c>
      <c r="I57" s="118" t="s">
        <v>15</v>
      </c>
      <c r="J57" s="117" t="s">
        <v>63</v>
      </c>
      <c r="K57" s="104"/>
      <c r="L57" s="116" t="s">
        <v>62</v>
      </c>
      <c r="M57" s="115" t="s">
        <v>61</v>
      </c>
      <c r="N57" s="115" t="s">
        <v>60</v>
      </c>
      <c r="O57" s="114" t="s">
        <v>59</v>
      </c>
      <c r="P57" s="114" t="s">
        <v>58</v>
      </c>
      <c r="Q57" s="113" t="s">
        <v>57</v>
      </c>
      <c r="R57" s="112" t="s">
        <v>56</v>
      </c>
      <c r="S57" s="111" t="s">
        <v>55</v>
      </c>
      <c r="T57" s="104"/>
      <c r="U57" s="102"/>
      <c r="V57" s="102"/>
      <c r="W57" s="102"/>
      <c r="X57" s="110" t="s">
        <v>12</v>
      </c>
      <c r="Y57" s="109" t="s">
        <v>13</v>
      </c>
      <c r="Z57" s="485" t="s">
        <v>54</v>
      </c>
      <c r="AA57" s="486"/>
      <c r="AB57" s="486"/>
      <c r="AC57" s="486"/>
      <c r="AD57" s="486"/>
      <c r="AE57" s="487"/>
      <c r="AF57" s="108" t="s">
        <v>53</v>
      </c>
      <c r="AG57" s="485" t="s">
        <v>52</v>
      </c>
      <c r="AH57" s="486"/>
      <c r="AI57" s="486"/>
      <c r="AJ57" s="486"/>
      <c r="AK57" s="486"/>
      <c r="AL57" s="487"/>
      <c r="AM57" s="107" t="s">
        <v>51</v>
      </c>
      <c r="AN57" s="106" t="s">
        <v>50</v>
      </c>
      <c r="AO57" s="14"/>
      <c r="AP57" s="14"/>
      <c r="AQ57" s="14"/>
      <c r="AR57" s="14"/>
      <c r="AS57" s="105"/>
      <c r="AT57" s="14"/>
      <c r="AU57" s="14"/>
      <c r="AV57" s="14"/>
      <c r="AW57" s="14"/>
      <c r="AX57" s="14"/>
      <c r="AY57" s="14"/>
      <c r="AZ57" s="105"/>
      <c r="BA57" s="14"/>
      <c r="BB57" s="14"/>
      <c r="BC57" s="14"/>
      <c r="BD57" s="14"/>
      <c r="BE57" s="14"/>
      <c r="BF57" s="14"/>
      <c r="BG57" s="14"/>
      <c r="BH57" s="105"/>
      <c r="BI57" s="14"/>
      <c r="BJ57" s="14"/>
      <c r="BK57" s="14"/>
      <c r="BL57" s="14"/>
      <c r="BM57" s="14"/>
      <c r="BN57" s="14"/>
      <c r="BO57" s="14"/>
      <c r="BP57" s="102"/>
      <c r="BQ57" s="104"/>
      <c r="BR57" s="104"/>
      <c r="BS57" s="102"/>
      <c r="BT57" s="102"/>
      <c r="BU57" s="102"/>
      <c r="BV57" s="102"/>
      <c r="BW57" s="104"/>
      <c r="BX57" s="104"/>
      <c r="BY57" s="102"/>
      <c r="BZ57" s="102"/>
      <c r="CA57" s="102"/>
      <c r="CB57" s="102"/>
      <c r="CC57" s="103"/>
      <c r="CD57" s="102"/>
      <c r="CE57" s="102"/>
      <c r="CF57" s="102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</row>
    <row r="58" spans="1:153" s="10" customFormat="1" ht="12.75" customHeight="1" outlineLevel="1" x14ac:dyDescent="0.2">
      <c r="A58" s="101"/>
      <c r="B58" s="100"/>
      <c r="C58" s="99"/>
      <c r="D58" s="98"/>
      <c r="E58" s="96"/>
      <c r="F58" s="97"/>
      <c r="G58" s="96">
        <f t="shared" ref="G58:G68" si="66">ROUND(E58*F58,2)</f>
        <v>0</v>
      </c>
      <c r="H58" s="95"/>
      <c r="I58" s="94"/>
      <c r="J58" s="93" t="str">
        <f t="shared" ref="J58:J68" si="67">IF(OR(G58="",G58=0),"",
IF(F58&gt;100%,"Fehler",
ROUND(1664/39.8*IF(E58&lt;39.8,E58*F58,G58)/365*
IF(OR(AND(DATEDIF(H58,I58,"M")=11,AF58=366),AND(W58=1,AF58=366)),365,AF58),2)))</f>
        <v/>
      </c>
      <c r="K58" s="53" t="str">
        <f t="shared" ref="K58:K68" si="68">IF(AND(H58="",I58=""),"",IF(OR(H58&lt;$E$13,H58&gt;$F$13,I58&lt;H58,I58&lt;$E$13,I58&gt;$F$13),"!!!",""))</f>
        <v/>
      </c>
      <c r="L58" s="92"/>
      <c r="M58" s="91"/>
      <c r="N58" s="91">
        <f t="shared" ref="N58:N68" si="69">L58*12+M58</f>
        <v>0</v>
      </c>
      <c r="O58" s="90" t="str">
        <f>IF(OR(D58="",D58="Honorar"),"",IF(VLOOKUP(D58,Durchschnittssätze!$A$5:$Q$48,5,FALSE)&lt;0,"entfällt für",IF(N58=0,"",ROUND((VLOOKUP(D58,Durchschnittssätze!$A$5:$Q$48,5,FALSE)/39.8*E58),2))))</f>
        <v/>
      </c>
      <c r="P58" s="90" t="str">
        <f>IF(OR(D58="",D58="Honorar"),"",IF(VLOOKUP(D58,Durchschnittssätze!$A$5:$Q$48,9,FALSE)&lt;0,"Beamte",IF(N58=0,"",ROUND((VLOOKUP(D58,Durchschnittssätze!$A$5:$Q$48,9,FALSE)/39.8*E58),2))))</f>
        <v/>
      </c>
      <c r="Q58" s="89" t="str">
        <f>IF(D58="Honorar",N58,IF(P58="Beamte",VLOOKUP(D58,Durchschnittssätze!$A$5:$Q$48,17,FALSE),IF(N58&lt;O58,"keine",ROUND(IF(AND(N58&gt;=O58,N58&lt;P58),VLOOKUP(D58,Durchschnittssätze!$A$5:$Q$48,13,FALSE),VLOOKUP(D58,Durchschnittssätze!$A$5:$Q$48,17,FALSE)),2))))</f>
        <v>keine</v>
      </c>
      <c r="R58" s="88" t="str">
        <f t="shared" ref="R58:R68" si="70">IF(D58="Honorar","",IF(P58="Beamte",D58,IF(N58&lt;O58,"Förderung",IF(AND(N58&gt;O58,N58&lt;P58),"Std.Satz 1","Std.Satz 2"))))</f>
        <v>Förderung</v>
      </c>
      <c r="S58" s="87">
        <f t="shared" ref="S58:S68" si="71">IF(OR(P58="Beamte",D58="Honorar"),ROUND(Q58*J58,2),IF(OR(N58&lt;O58,N58=0,G58=0),0,ROUND(Q58*J58,2)))</f>
        <v>0</v>
      </c>
      <c r="T58" s="17"/>
      <c r="U58" s="21"/>
      <c r="V58" s="18"/>
      <c r="W58" s="46">
        <f t="shared" ref="W58:W68" si="72">YEAR(I58)-YEAR(H58)+1</f>
        <v>1</v>
      </c>
      <c r="X58" s="45">
        <f t="shared" ref="X58:X68" si="73">B58</f>
        <v>0</v>
      </c>
      <c r="Y58" s="44">
        <f t="shared" ref="Y58:Y68" si="74">C58</f>
        <v>0</v>
      </c>
      <c r="Z58" s="43" t="e">
        <f t="shared" ref="Z58:Z68" si="75">IF(YEAR(H58)=$Z$9,$Z$9,"")</f>
        <v>#VALUE!</v>
      </c>
      <c r="AA58" s="42" t="e">
        <f t="shared" ref="AA58:AA68" si="76">IF(AND(Z58&lt;&gt;"",$W58&gt;1),Z58+1,IF(YEAR(H58)=$AA$9,$AA$9,""))</f>
        <v>#VALUE!</v>
      </c>
      <c r="AB58" s="41" t="e">
        <f t="shared" ref="AB58:AB68" si="77">IF(AND(OR(AA58&lt;&gt;"",YEAR(H58)=$AB$9),COUNT(Z58:AA58)&lt;W58),$AB$9,"")</f>
        <v>#VALUE!</v>
      </c>
      <c r="AC58" s="40" t="e">
        <f t="shared" ref="AC58:AC68" si="78">IF(AND(OR(AB58&lt;&gt;"",YEAR(H58)=$AC$9),COUNT(Z58:AB58)&lt;W58),$AC$9,"")</f>
        <v>#VALUE!</v>
      </c>
      <c r="AD58" s="39" t="e">
        <f t="shared" ref="AD58:AD68" si="79">IF(AND(OR(AC58&lt;&gt;"",YEAR(H58)=$AD$9),COUNT(Z58:AC58)&lt;W58),$AD$9,"")</f>
        <v>#VALUE!</v>
      </c>
      <c r="AE58" s="38" t="e">
        <f t="shared" ref="AE58:AE68" si="80">IF(AND(OR(AC58&lt;&gt;"",YEAR(H58)=$AD$9),COUNT(Z58:AD58)&lt;W58),$AE$9,"")</f>
        <v>#VALUE!</v>
      </c>
      <c r="AF58" s="37" t="e">
        <f t="shared" ref="AF58:AF68" si="81">SUM(AG58:AL58)</f>
        <v>#VALUE!</v>
      </c>
      <c r="AG58" s="86" t="e">
        <f t="shared" ref="AG58:AG68" si="82">IF(Z58="","",MIN(365,
IF(YEAR(H58)=YEAR(I58),DATEDIF(H58,I58,"D")+1,
DATEDIF(H58,VLOOKUP(YEAR(H58),$AM$11:$AN$20,2,FALSE),"D")+1)))</f>
        <v>#VALUE!</v>
      </c>
      <c r="AH58" s="85" t="e">
        <f t="shared" ref="AH58:AH68" si="83">IF(AA58="","",MIN(365,
IF(AND(YEAR($H58)=YEAR($I58),AA58=YEAR($H58)),DATEDIF($H58,$I58,"D")+1,
IF(AB58&lt;&gt;"",DATEDIF(MAX(VLOOKUP(AA58,$AM$11:$AP$20,3,FALSE),$H58),VLOOKUP(AA58,$AM$11:$AP$20,2,FALSE),"D")+1,
VLOOKUP(AA58,$AM$11:$AP$20,4,FALSE)-DATEDIF($I58,VLOOKUP(YEAR($I58),$AM$11:$AN$20,2,FALSE),"D")))))</f>
        <v>#VALUE!</v>
      </c>
      <c r="AI58" s="84" t="e">
        <f t="shared" ref="AI58:AI68" si="84">IF(AB58="","",MIN(365,
IF(AND(YEAR($H58)=YEAR($I58),AB58=YEAR($H58)),DATEDIF($H58,$I58,"D")+1,
IF(AC58&lt;&gt;"",DATEDIF(MAX(VLOOKUP(AB58,$AM$11:$AP$20,3,FALSE),$H58),VLOOKUP(AB58,$AM$11:$AP$20,2,FALSE),"D")+1,
VLOOKUP(AB58,$AM$11:$AP$20,4,FALSE)-DATEDIF($I58,VLOOKUP(YEAR($I58),$AM$11:$AN$20,2,FALSE),"D")))))</f>
        <v>#VALUE!</v>
      </c>
      <c r="AJ58" s="83" t="e">
        <f t="shared" ref="AJ58:AJ68" si="85">IF(AC58="","",MIN(365,
IF(AND(YEAR($H58)=YEAR($I58),AC58=YEAR($H58)),DATEDIF($H58,$I58,"D")+1,
IF(AD58&lt;&gt;"",DATEDIF(MAX(VLOOKUP(AC58,$AM$11:$AP$20,3,FALSE),$H58),VLOOKUP(AC58,$AM$11:$AP$20,2,FALSE),"D")+1,
VLOOKUP(AC58,$AM$11:$AP$20,4,FALSE)-DATEDIF($I58,VLOOKUP(YEAR($I58),$AM$11:$AN$20,2,FALSE),"D")))))</f>
        <v>#VALUE!</v>
      </c>
      <c r="AK58" s="82" t="e">
        <f t="shared" ref="AK58:AK68" si="86">IF(AD58="","",MIN(365,
IF(AND(YEAR($H58)=YEAR($I58),AD58=YEAR($H58)),DATEDIF($H58,$I58,"D")+1,
IF(AE58&lt;&gt;"",DATEDIF(MAX(VLOOKUP(AD58,$AM$11:$AP$20,3,FALSE),$H58),VLOOKUP(AD58,$AM$11:$AP$20,2,FALSE),"D")+1,
VLOOKUP(AD58,$AM$11:$AP$20,4,FALSE)-DATEDIF($I58,VLOOKUP(YEAR($I58),$AM$11:$AN$20,2,FALSE),"D")))))</f>
        <v>#VALUE!</v>
      </c>
      <c r="AL58" s="81" t="e">
        <f t="shared" ref="AL58:AL68" si="87">IF(AE58="","",MIN(365,
IF(AND(YEAR($H58)=YEAR($I58),AE58=YEAR($H58)),DATEDIF($H58,$I58,"D")+1,
VLOOKUP(AE58,$AM$11:$AP$20,4,FALSE)-DATEDIF($I58,VLOOKUP(YEAR($I58),$AM$11:$AN$20,2,FALSE),"D"))))</f>
        <v>#VALUE!</v>
      </c>
      <c r="AM58" s="30">
        <f t="shared" ref="AM58:AM68" si="88">IF(AND(D58&lt;&gt;$D$13,D58&lt;&gt;"",D58&lt;&gt;"Honorar"),1,0)</f>
        <v>0</v>
      </c>
      <c r="AN58" s="29" t="str">
        <f t="shared" ref="AN58:AN68" si="89">IF(D58="Honorar",S58,"")</f>
        <v/>
      </c>
      <c r="AO58" s="2"/>
      <c r="AP58" s="63"/>
      <c r="AQ58" s="63"/>
      <c r="AR58" s="62"/>
      <c r="AS58" s="14"/>
      <c r="AT58" s="18"/>
      <c r="AU58" s="18"/>
      <c r="AV58" s="18"/>
      <c r="AW58" s="18"/>
      <c r="AX58" s="18"/>
      <c r="AY58" s="18"/>
      <c r="AZ58" s="14"/>
      <c r="BA58" s="18"/>
      <c r="BB58" s="18"/>
      <c r="BC58" s="18"/>
      <c r="BD58" s="18"/>
      <c r="BE58" s="18"/>
      <c r="BF58" s="18"/>
      <c r="BG58" s="14"/>
      <c r="BH58" s="14"/>
      <c r="BI58" s="18"/>
      <c r="BJ58" s="18"/>
      <c r="BK58" s="18"/>
      <c r="BL58" s="18"/>
      <c r="BM58" s="18"/>
      <c r="BN58" s="18"/>
      <c r="BO58" s="14"/>
      <c r="BP58" s="15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6"/>
      <c r="CI58" s="14"/>
      <c r="CJ58" s="15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</row>
    <row r="59" spans="1:153" s="6" customFormat="1" ht="12.75" customHeight="1" outlineLevel="1" x14ac:dyDescent="0.2">
      <c r="A59" s="28"/>
      <c r="B59" s="79"/>
      <c r="C59" s="80"/>
      <c r="D59" s="77"/>
      <c r="E59" s="75"/>
      <c r="F59" s="76"/>
      <c r="G59" s="75">
        <f t="shared" si="66"/>
        <v>0</v>
      </c>
      <c r="H59" s="74"/>
      <c r="I59" s="73"/>
      <c r="J59" s="72" t="str">
        <f t="shared" si="67"/>
        <v/>
      </c>
      <c r="K59" s="53" t="str">
        <f t="shared" si="68"/>
        <v/>
      </c>
      <c r="L59" s="71"/>
      <c r="M59" s="70"/>
      <c r="N59" s="70">
        <f t="shared" si="69"/>
        <v>0</v>
      </c>
      <c r="O59" s="69" t="str">
        <f>IF(OR(D59="",D59="Honorar"),"",IF(VLOOKUP(D59,Durchschnittssätze!$A$5:$Q$48,5,FALSE)&lt;0,"entfällt für",IF(N59=0,"",ROUND((VLOOKUP(D59,Durchschnittssätze!$A$5:$Q$48,5,FALSE)/39.8*E59),2))))</f>
        <v/>
      </c>
      <c r="P59" s="69" t="str">
        <f>IF(OR(D59="",D59="Honorar"),"",IF(VLOOKUP(D59,Durchschnittssätze!$A$5:$Q$48,9,FALSE)&lt;0,"Beamte",IF(N59=0,"",ROUND((VLOOKUP(D59,Durchschnittssätze!$A$5:$Q$48,9,FALSE)/39.8*E59),2))))</f>
        <v/>
      </c>
      <c r="Q59" s="68" t="str">
        <f>IF(D59="Honorar",N59,IF(P59="Beamte",VLOOKUP(D59,Durchschnittssätze!$A$5:$Q$48,17,FALSE),IF(N59&lt;O59,"keine",ROUND(IF(AND(N59&gt;=O59,N59&lt;P59),VLOOKUP(D59,Durchschnittssätze!$A$5:$Q$48,13,FALSE),VLOOKUP(D59,Durchschnittssätze!$A$5:$Q$48,17,FALSE)),2))))</f>
        <v>keine</v>
      </c>
      <c r="R59" s="67" t="str">
        <f t="shared" si="70"/>
        <v>Förderung</v>
      </c>
      <c r="S59" s="66">
        <f t="shared" si="71"/>
        <v>0</v>
      </c>
      <c r="T59" s="17"/>
      <c r="U59" s="21"/>
      <c r="V59" s="18"/>
      <c r="W59" s="46">
        <f t="shared" si="72"/>
        <v>1</v>
      </c>
      <c r="X59" s="45">
        <f t="shared" si="73"/>
        <v>0</v>
      </c>
      <c r="Y59" s="44">
        <f t="shared" si="74"/>
        <v>0</v>
      </c>
      <c r="Z59" s="43" t="e">
        <f t="shared" si="75"/>
        <v>#VALUE!</v>
      </c>
      <c r="AA59" s="42" t="e">
        <f t="shared" si="76"/>
        <v>#VALUE!</v>
      </c>
      <c r="AB59" s="41" t="e">
        <f t="shared" si="77"/>
        <v>#VALUE!</v>
      </c>
      <c r="AC59" s="40" t="e">
        <f t="shared" si="78"/>
        <v>#VALUE!</v>
      </c>
      <c r="AD59" s="39" t="e">
        <f t="shared" si="79"/>
        <v>#VALUE!</v>
      </c>
      <c r="AE59" s="38" t="e">
        <f t="shared" si="80"/>
        <v>#VALUE!</v>
      </c>
      <c r="AF59" s="37" t="e">
        <f t="shared" si="81"/>
        <v>#VALUE!</v>
      </c>
      <c r="AG59" s="43" t="e">
        <f t="shared" si="82"/>
        <v>#VALUE!</v>
      </c>
      <c r="AH59" s="42" t="e">
        <f t="shared" si="83"/>
        <v>#VALUE!</v>
      </c>
      <c r="AI59" s="41" t="e">
        <f t="shared" si="84"/>
        <v>#VALUE!</v>
      </c>
      <c r="AJ59" s="40" t="e">
        <f t="shared" si="85"/>
        <v>#VALUE!</v>
      </c>
      <c r="AK59" s="65" t="e">
        <f t="shared" si="86"/>
        <v>#VALUE!</v>
      </c>
      <c r="AL59" s="64" t="e">
        <f t="shared" si="87"/>
        <v>#VALUE!</v>
      </c>
      <c r="AM59" s="30">
        <f t="shared" si="88"/>
        <v>0</v>
      </c>
      <c r="AN59" s="29" t="str">
        <f t="shared" si="89"/>
        <v/>
      </c>
      <c r="AO59" s="2"/>
      <c r="AP59" s="63"/>
      <c r="AQ59" s="63"/>
      <c r="AR59" s="62"/>
      <c r="AS59" s="14"/>
      <c r="AT59" s="18"/>
      <c r="AU59" s="18"/>
      <c r="AV59" s="18"/>
      <c r="AW59" s="18"/>
      <c r="AX59" s="18"/>
      <c r="AY59" s="18"/>
      <c r="AZ59" s="14"/>
      <c r="BA59" s="18"/>
      <c r="BB59" s="18"/>
      <c r="BC59" s="18"/>
      <c r="BD59" s="18"/>
      <c r="BE59" s="18"/>
      <c r="BF59" s="18"/>
      <c r="BG59" s="14"/>
      <c r="BH59" s="14"/>
      <c r="BI59" s="18"/>
      <c r="BJ59" s="18"/>
      <c r="BK59" s="18"/>
      <c r="BL59" s="18"/>
      <c r="BM59" s="18"/>
      <c r="BN59" s="18"/>
      <c r="BO59" s="13"/>
      <c r="BP59" s="15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6"/>
      <c r="CI59" s="14"/>
      <c r="CJ59" s="15"/>
      <c r="CK59" s="14"/>
      <c r="CL59" s="14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</row>
    <row r="60" spans="1:153" s="6" customFormat="1" ht="12.75" customHeight="1" outlineLevel="1" x14ac:dyDescent="0.2">
      <c r="A60" s="28"/>
      <c r="B60" s="79"/>
      <c r="C60" s="80"/>
      <c r="D60" s="77"/>
      <c r="E60" s="75"/>
      <c r="F60" s="76"/>
      <c r="G60" s="75">
        <f t="shared" si="66"/>
        <v>0</v>
      </c>
      <c r="H60" s="74"/>
      <c r="I60" s="73"/>
      <c r="J60" s="72" t="str">
        <f t="shared" si="67"/>
        <v/>
      </c>
      <c r="K60" s="53" t="str">
        <f t="shared" si="68"/>
        <v/>
      </c>
      <c r="L60" s="71"/>
      <c r="M60" s="70"/>
      <c r="N60" s="70">
        <f t="shared" si="69"/>
        <v>0</v>
      </c>
      <c r="O60" s="69" t="str">
        <f>IF(OR(D60="",D60="Honorar"),"",IF(VLOOKUP(D60,Durchschnittssätze!$A$5:$Q$48,5,FALSE)&lt;0,"entfällt für",IF(N60=0,"",ROUND((VLOOKUP(D60,Durchschnittssätze!$A$5:$Q$48,5,FALSE)/39.8*E60),2))))</f>
        <v/>
      </c>
      <c r="P60" s="69" t="str">
        <f>IF(OR(D60="",D60="Honorar"),"",IF(VLOOKUP(D60,Durchschnittssätze!$A$5:$Q$48,9,FALSE)&lt;0,"Beamte",IF(N60=0,"",ROUND((VLOOKUP(D60,Durchschnittssätze!$A$5:$Q$48,9,FALSE)/39.8*E60),2))))</f>
        <v/>
      </c>
      <c r="Q60" s="68" t="str">
        <f>IF(D60="Honorar",N60,IF(P60="Beamte",VLOOKUP(D60,Durchschnittssätze!$A$5:$Q$48,17,FALSE),IF(N60&lt;O60,"keine",ROUND(IF(AND(N60&gt;=O60,N60&lt;P60),VLOOKUP(D60,Durchschnittssätze!$A$5:$Q$48,13,FALSE),VLOOKUP(D60,Durchschnittssätze!$A$5:$Q$48,17,FALSE)),2))))</f>
        <v>keine</v>
      </c>
      <c r="R60" s="67" t="str">
        <f t="shared" si="70"/>
        <v>Förderung</v>
      </c>
      <c r="S60" s="66">
        <f t="shared" si="71"/>
        <v>0</v>
      </c>
      <c r="T60" s="17"/>
      <c r="U60" s="21"/>
      <c r="V60" s="18"/>
      <c r="W60" s="46">
        <f t="shared" si="72"/>
        <v>1</v>
      </c>
      <c r="X60" s="45">
        <f t="shared" si="73"/>
        <v>0</v>
      </c>
      <c r="Y60" s="44">
        <f t="shared" si="74"/>
        <v>0</v>
      </c>
      <c r="Z60" s="43" t="e">
        <f t="shared" si="75"/>
        <v>#VALUE!</v>
      </c>
      <c r="AA60" s="42" t="e">
        <f t="shared" si="76"/>
        <v>#VALUE!</v>
      </c>
      <c r="AB60" s="41" t="e">
        <f t="shared" si="77"/>
        <v>#VALUE!</v>
      </c>
      <c r="AC60" s="40" t="e">
        <f t="shared" si="78"/>
        <v>#VALUE!</v>
      </c>
      <c r="AD60" s="39" t="e">
        <f t="shared" si="79"/>
        <v>#VALUE!</v>
      </c>
      <c r="AE60" s="38" t="e">
        <f t="shared" si="80"/>
        <v>#VALUE!</v>
      </c>
      <c r="AF60" s="37" t="e">
        <f t="shared" si="81"/>
        <v>#VALUE!</v>
      </c>
      <c r="AG60" s="43" t="e">
        <f t="shared" si="82"/>
        <v>#VALUE!</v>
      </c>
      <c r="AH60" s="42" t="e">
        <f t="shared" si="83"/>
        <v>#VALUE!</v>
      </c>
      <c r="AI60" s="41" t="e">
        <f t="shared" si="84"/>
        <v>#VALUE!</v>
      </c>
      <c r="AJ60" s="40" t="e">
        <f t="shared" si="85"/>
        <v>#VALUE!</v>
      </c>
      <c r="AK60" s="65" t="e">
        <f t="shared" si="86"/>
        <v>#VALUE!</v>
      </c>
      <c r="AL60" s="64" t="e">
        <f t="shared" si="87"/>
        <v>#VALUE!</v>
      </c>
      <c r="AM60" s="30">
        <f t="shared" si="88"/>
        <v>0</v>
      </c>
      <c r="AN60" s="29" t="str">
        <f t="shared" si="89"/>
        <v/>
      </c>
      <c r="AO60" s="2"/>
      <c r="AP60" s="63"/>
      <c r="AQ60" s="63"/>
      <c r="AR60" s="62"/>
      <c r="AS60" s="14"/>
      <c r="AT60" s="18"/>
      <c r="AU60" s="18"/>
      <c r="AV60" s="18"/>
      <c r="AW60" s="18"/>
      <c r="AX60" s="18"/>
      <c r="AY60" s="18"/>
      <c r="AZ60" s="14"/>
      <c r="BA60" s="18"/>
      <c r="BB60" s="18"/>
      <c r="BC60" s="18"/>
      <c r="BD60" s="18"/>
      <c r="BE60" s="18"/>
      <c r="BF60" s="18"/>
      <c r="BG60" s="14"/>
      <c r="BH60" s="14"/>
      <c r="BI60" s="18"/>
      <c r="BJ60" s="18"/>
      <c r="BK60" s="18"/>
      <c r="BL60" s="18"/>
      <c r="BM60" s="18"/>
      <c r="BN60" s="18"/>
      <c r="BO60" s="13"/>
      <c r="BP60" s="15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6"/>
      <c r="CI60" s="14"/>
      <c r="CJ60" s="15"/>
      <c r="CK60" s="14"/>
      <c r="CL60" s="14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</row>
    <row r="61" spans="1:153" s="6" customFormat="1" ht="12.75" customHeight="1" outlineLevel="1" x14ac:dyDescent="0.2">
      <c r="A61" s="28"/>
      <c r="B61" s="79"/>
      <c r="C61" s="78"/>
      <c r="D61" s="77"/>
      <c r="E61" s="75"/>
      <c r="F61" s="76"/>
      <c r="G61" s="75">
        <f t="shared" si="66"/>
        <v>0</v>
      </c>
      <c r="H61" s="74"/>
      <c r="I61" s="73"/>
      <c r="J61" s="72" t="str">
        <f t="shared" si="67"/>
        <v/>
      </c>
      <c r="K61" s="53" t="str">
        <f t="shared" si="68"/>
        <v/>
      </c>
      <c r="L61" s="71"/>
      <c r="M61" s="70"/>
      <c r="N61" s="70">
        <f t="shared" si="69"/>
        <v>0</v>
      </c>
      <c r="O61" s="69" t="str">
        <f>IF(OR(D61="",D61="Honorar"),"",IF(VLOOKUP(D61,Durchschnittssätze!$A$5:$Q$48,5,FALSE)&lt;0,"entfällt für",IF(N61=0,"",ROUND((VLOOKUP(D61,Durchschnittssätze!$A$5:$Q$48,5,FALSE)/39.8*E61),2))))</f>
        <v/>
      </c>
      <c r="P61" s="69" t="str">
        <f>IF(OR(D61="",D61="Honorar"),"",IF(VLOOKUP(D61,Durchschnittssätze!$A$5:$Q$48,9,FALSE)&lt;0,"Beamte",IF(N61=0,"",ROUND((VLOOKUP(D61,Durchschnittssätze!$A$5:$Q$48,9,FALSE)/39.8*E61),2))))</f>
        <v/>
      </c>
      <c r="Q61" s="68" t="str">
        <f>IF(D61="Honorar",N61,IF(P61="Beamte",VLOOKUP(D61,Durchschnittssätze!$A$5:$Q$48,17,FALSE),IF(N61&lt;O61,"keine",ROUND(IF(AND(N61&gt;=O61,N61&lt;P61),VLOOKUP(D61,Durchschnittssätze!$A$5:$Q$48,13,FALSE),VLOOKUP(D61,Durchschnittssätze!$A$5:$Q$48,17,FALSE)),2))))</f>
        <v>keine</v>
      </c>
      <c r="R61" s="67" t="str">
        <f t="shared" si="70"/>
        <v>Förderung</v>
      </c>
      <c r="S61" s="66">
        <f t="shared" si="71"/>
        <v>0</v>
      </c>
      <c r="T61" s="17"/>
      <c r="U61" s="21"/>
      <c r="V61" s="18"/>
      <c r="W61" s="46">
        <f t="shared" si="72"/>
        <v>1</v>
      </c>
      <c r="X61" s="45">
        <f t="shared" si="73"/>
        <v>0</v>
      </c>
      <c r="Y61" s="44">
        <f t="shared" si="74"/>
        <v>0</v>
      </c>
      <c r="Z61" s="43" t="e">
        <f t="shared" si="75"/>
        <v>#VALUE!</v>
      </c>
      <c r="AA61" s="42" t="e">
        <f t="shared" si="76"/>
        <v>#VALUE!</v>
      </c>
      <c r="AB61" s="41" t="e">
        <f t="shared" si="77"/>
        <v>#VALUE!</v>
      </c>
      <c r="AC61" s="40" t="e">
        <f t="shared" si="78"/>
        <v>#VALUE!</v>
      </c>
      <c r="AD61" s="39" t="e">
        <f t="shared" si="79"/>
        <v>#VALUE!</v>
      </c>
      <c r="AE61" s="38" t="e">
        <f t="shared" si="80"/>
        <v>#VALUE!</v>
      </c>
      <c r="AF61" s="37" t="e">
        <f t="shared" si="81"/>
        <v>#VALUE!</v>
      </c>
      <c r="AG61" s="43" t="e">
        <f t="shared" si="82"/>
        <v>#VALUE!</v>
      </c>
      <c r="AH61" s="42" t="e">
        <f t="shared" si="83"/>
        <v>#VALUE!</v>
      </c>
      <c r="AI61" s="41" t="e">
        <f t="shared" si="84"/>
        <v>#VALUE!</v>
      </c>
      <c r="AJ61" s="40" t="e">
        <f t="shared" si="85"/>
        <v>#VALUE!</v>
      </c>
      <c r="AK61" s="65" t="e">
        <f t="shared" si="86"/>
        <v>#VALUE!</v>
      </c>
      <c r="AL61" s="64" t="e">
        <f t="shared" si="87"/>
        <v>#VALUE!</v>
      </c>
      <c r="AM61" s="30">
        <f t="shared" si="88"/>
        <v>0</v>
      </c>
      <c r="AN61" s="29" t="str">
        <f t="shared" si="89"/>
        <v/>
      </c>
      <c r="AO61" s="2"/>
      <c r="AP61" s="63"/>
      <c r="AQ61" s="63"/>
      <c r="AR61" s="62"/>
      <c r="AS61" s="14"/>
      <c r="AT61" s="18"/>
      <c r="AU61" s="18"/>
      <c r="AV61" s="18"/>
      <c r="AW61" s="18"/>
      <c r="AX61" s="18"/>
      <c r="AY61" s="18"/>
      <c r="AZ61" s="14"/>
      <c r="BA61" s="18"/>
      <c r="BB61" s="18"/>
      <c r="BC61" s="18"/>
      <c r="BD61" s="18"/>
      <c r="BE61" s="18"/>
      <c r="BF61" s="18"/>
      <c r="BG61" s="14"/>
      <c r="BH61" s="14"/>
      <c r="BI61" s="18"/>
      <c r="BJ61" s="18"/>
      <c r="BK61" s="18"/>
      <c r="BL61" s="18"/>
      <c r="BM61" s="18"/>
      <c r="BN61" s="18"/>
      <c r="BO61" s="13"/>
      <c r="BP61" s="15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6"/>
      <c r="CI61" s="14"/>
      <c r="CJ61" s="15"/>
      <c r="CK61" s="14"/>
      <c r="CL61" s="14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</row>
    <row r="62" spans="1:153" s="6" customFormat="1" ht="12.75" customHeight="1" outlineLevel="1" x14ac:dyDescent="0.2">
      <c r="A62" s="28"/>
      <c r="B62" s="79"/>
      <c r="C62" s="80"/>
      <c r="D62" s="77"/>
      <c r="E62" s="75"/>
      <c r="F62" s="76"/>
      <c r="G62" s="75">
        <f t="shared" si="66"/>
        <v>0</v>
      </c>
      <c r="H62" s="74"/>
      <c r="I62" s="73"/>
      <c r="J62" s="72" t="str">
        <f t="shared" si="67"/>
        <v/>
      </c>
      <c r="K62" s="53" t="str">
        <f t="shared" si="68"/>
        <v/>
      </c>
      <c r="L62" s="71"/>
      <c r="M62" s="70"/>
      <c r="N62" s="70">
        <f t="shared" si="69"/>
        <v>0</v>
      </c>
      <c r="O62" s="69" t="str">
        <f>IF(OR(D62="",D62="Honorar"),"",IF(VLOOKUP(D62,Durchschnittssätze!$A$5:$Q$48,5,FALSE)&lt;0,"entfällt für",IF(N62=0,"",ROUND((VLOOKUP(D62,Durchschnittssätze!$A$5:$Q$48,5,FALSE)/39.8*E62),2))))</f>
        <v/>
      </c>
      <c r="P62" s="69" t="str">
        <f>IF(OR(D62="",D62="Honorar"),"",IF(VLOOKUP(D62,Durchschnittssätze!$A$5:$Q$48,9,FALSE)&lt;0,"Beamte",IF(N62=0,"",ROUND((VLOOKUP(D62,Durchschnittssätze!$A$5:$Q$48,9,FALSE)/39.8*E62),2))))</f>
        <v/>
      </c>
      <c r="Q62" s="68" t="str">
        <f>IF(D62="Honorar",N62,IF(P62="Beamte",VLOOKUP(D62,Durchschnittssätze!$A$5:$Q$48,17,FALSE),IF(N62&lt;O62,"keine",ROUND(IF(AND(N62&gt;=O62,N62&lt;P62),VLOOKUP(D62,Durchschnittssätze!$A$5:$Q$48,13,FALSE),VLOOKUP(D62,Durchschnittssätze!$A$5:$Q$48,17,FALSE)),2))))</f>
        <v>keine</v>
      </c>
      <c r="R62" s="67" t="str">
        <f t="shared" si="70"/>
        <v>Förderung</v>
      </c>
      <c r="S62" s="66">
        <f t="shared" si="71"/>
        <v>0</v>
      </c>
      <c r="T62" s="17"/>
      <c r="U62" s="21"/>
      <c r="V62" s="18"/>
      <c r="W62" s="46">
        <f t="shared" si="72"/>
        <v>1</v>
      </c>
      <c r="X62" s="45">
        <f t="shared" si="73"/>
        <v>0</v>
      </c>
      <c r="Y62" s="44">
        <f t="shared" si="74"/>
        <v>0</v>
      </c>
      <c r="Z62" s="43" t="e">
        <f t="shared" si="75"/>
        <v>#VALUE!</v>
      </c>
      <c r="AA62" s="42" t="e">
        <f t="shared" si="76"/>
        <v>#VALUE!</v>
      </c>
      <c r="AB62" s="41" t="e">
        <f t="shared" si="77"/>
        <v>#VALUE!</v>
      </c>
      <c r="AC62" s="40" t="e">
        <f t="shared" si="78"/>
        <v>#VALUE!</v>
      </c>
      <c r="AD62" s="39" t="e">
        <f t="shared" si="79"/>
        <v>#VALUE!</v>
      </c>
      <c r="AE62" s="38" t="e">
        <f t="shared" si="80"/>
        <v>#VALUE!</v>
      </c>
      <c r="AF62" s="37" t="e">
        <f t="shared" si="81"/>
        <v>#VALUE!</v>
      </c>
      <c r="AG62" s="43" t="e">
        <f t="shared" si="82"/>
        <v>#VALUE!</v>
      </c>
      <c r="AH62" s="42" t="e">
        <f t="shared" si="83"/>
        <v>#VALUE!</v>
      </c>
      <c r="AI62" s="41" t="e">
        <f t="shared" si="84"/>
        <v>#VALUE!</v>
      </c>
      <c r="AJ62" s="40" t="e">
        <f t="shared" si="85"/>
        <v>#VALUE!</v>
      </c>
      <c r="AK62" s="65" t="e">
        <f t="shared" si="86"/>
        <v>#VALUE!</v>
      </c>
      <c r="AL62" s="64" t="e">
        <f t="shared" si="87"/>
        <v>#VALUE!</v>
      </c>
      <c r="AM62" s="30">
        <f t="shared" si="88"/>
        <v>0</v>
      </c>
      <c r="AN62" s="29" t="str">
        <f t="shared" si="89"/>
        <v/>
      </c>
      <c r="AO62" s="2"/>
      <c r="AP62" s="63"/>
      <c r="AQ62" s="63"/>
      <c r="AR62" s="62"/>
      <c r="AS62" s="14"/>
      <c r="AT62" s="18"/>
      <c r="AU62" s="18"/>
      <c r="AV62" s="18"/>
      <c r="AW62" s="18"/>
      <c r="AX62" s="18"/>
      <c r="AY62" s="18"/>
      <c r="AZ62" s="14"/>
      <c r="BA62" s="18"/>
      <c r="BB62" s="18"/>
      <c r="BC62" s="18"/>
      <c r="BD62" s="18"/>
      <c r="BE62" s="18"/>
      <c r="BF62" s="18"/>
      <c r="BG62" s="14"/>
      <c r="BH62" s="14"/>
      <c r="BI62" s="18"/>
      <c r="BJ62" s="18"/>
      <c r="BK62" s="18"/>
      <c r="BL62" s="18"/>
      <c r="BM62" s="18"/>
      <c r="BN62" s="18"/>
      <c r="BO62" s="13"/>
      <c r="BP62" s="15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6"/>
      <c r="CI62" s="14"/>
      <c r="CJ62" s="15"/>
      <c r="CK62" s="14"/>
      <c r="CL62" s="14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</row>
    <row r="63" spans="1:153" s="6" customFormat="1" ht="12.75" customHeight="1" outlineLevel="1" x14ac:dyDescent="0.2">
      <c r="A63" s="28"/>
      <c r="B63" s="79"/>
      <c r="C63" s="80"/>
      <c r="D63" s="77"/>
      <c r="E63" s="75"/>
      <c r="F63" s="76"/>
      <c r="G63" s="75">
        <f t="shared" si="66"/>
        <v>0</v>
      </c>
      <c r="H63" s="74"/>
      <c r="I63" s="73"/>
      <c r="J63" s="72" t="str">
        <f t="shared" si="67"/>
        <v/>
      </c>
      <c r="K63" s="53" t="str">
        <f t="shared" si="68"/>
        <v/>
      </c>
      <c r="L63" s="71"/>
      <c r="M63" s="70"/>
      <c r="N63" s="70">
        <f t="shared" si="69"/>
        <v>0</v>
      </c>
      <c r="O63" s="69" t="str">
        <f>IF(OR(D63="",D63="Honorar"),"",IF(VLOOKUP(D63,Durchschnittssätze!$A$5:$Q$48,5,FALSE)&lt;0,"entfällt für",IF(N63=0,"",ROUND((VLOOKUP(D63,Durchschnittssätze!$A$5:$Q$48,5,FALSE)/39.8*E63),2))))</f>
        <v/>
      </c>
      <c r="P63" s="69" t="str">
        <f>IF(OR(D63="",D63="Honorar"),"",IF(VLOOKUP(D63,Durchschnittssätze!$A$5:$Q$48,9,FALSE)&lt;0,"Beamte",IF(N63=0,"",ROUND((VLOOKUP(D63,Durchschnittssätze!$A$5:$Q$48,9,FALSE)/39.8*E63),2))))</f>
        <v/>
      </c>
      <c r="Q63" s="68" t="str">
        <f>IF(D63="Honorar",N63,IF(P63="Beamte",VLOOKUP(D63,Durchschnittssätze!$A$5:$Q$48,17,FALSE),IF(N63&lt;O63,"keine",ROUND(IF(AND(N63&gt;=O63,N63&lt;P63),VLOOKUP(D63,Durchschnittssätze!$A$5:$Q$48,13,FALSE),VLOOKUP(D63,Durchschnittssätze!$A$5:$Q$48,17,FALSE)),2))))</f>
        <v>keine</v>
      </c>
      <c r="R63" s="67" t="str">
        <f t="shared" si="70"/>
        <v>Förderung</v>
      </c>
      <c r="S63" s="66">
        <f t="shared" si="71"/>
        <v>0</v>
      </c>
      <c r="T63" s="17"/>
      <c r="U63" s="21"/>
      <c r="V63" s="18"/>
      <c r="W63" s="46">
        <f t="shared" si="72"/>
        <v>1</v>
      </c>
      <c r="X63" s="45">
        <f t="shared" si="73"/>
        <v>0</v>
      </c>
      <c r="Y63" s="44">
        <f t="shared" si="74"/>
        <v>0</v>
      </c>
      <c r="Z63" s="43" t="e">
        <f t="shared" si="75"/>
        <v>#VALUE!</v>
      </c>
      <c r="AA63" s="42" t="e">
        <f t="shared" si="76"/>
        <v>#VALUE!</v>
      </c>
      <c r="AB63" s="41" t="e">
        <f t="shared" si="77"/>
        <v>#VALUE!</v>
      </c>
      <c r="AC63" s="40" t="e">
        <f t="shared" si="78"/>
        <v>#VALUE!</v>
      </c>
      <c r="AD63" s="39" t="e">
        <f t="shared" si="79"/>
        <v>#VALUE!</v>
      </c>
      <c r="AE63" s="38" t="e">
        <f t="shared" si="80"/>
        <v>#VALUE!</v>
      </c>
      <c r="AF63" s="37" t="e">
        <f t="shared" si="81"/>
        <v>#VALUE!</v>
      </c>
      <c r="AG63" s="43" t="e">
        <f t="shared" si="82"/>
        <v>#VALUE!</v>
      </c>
      <c r="AH63" s="42" t="e">
        <f t="shared" si="83"/>
        <v>#VALUE!</v>
      </c>
      <c r="AI63" s="41" t="e">
        <f t="shared" si="84"/>
        <v>#VALUE!</v>
      </c>
      <c r="AJ63" s="40" t="e">
        <f t="shared" si="85"/>
        <v>#VALUE!</v>
      </c>
      <c r="AK63" s="65" t="e">
        <f t="shared" si="86"/>
        <v>#VALUE!</v>
      </c>
      <c r="AL63" s="64" t="e">
        <f t="shared" si="87"/>
        <v>#VALUE!</v>
      </c>
      <c r="AM63" s="30">
        <f t="shared" si="88"/>
        <v>0</v>
      </c>
      <c r="AN63" s="29" t="str">
        <f t="shared" si="89"/>
        <v/>
      </c>
      <c r="AO63" s="2"/>
      <c r="AP63" s="63"/>
      <c r="AQ63" s="63"/>
      <c r="AR63" s="62"/>
      <c r="AS63" s="14"/>
      <c r="AT63" s="18"/>
      <c r="AU63" s="18"/>
      <c r="AV63" s="18"/>
      <c r="AW63" s="18"/>
      <c r="AX63" s="18"/>
      <c r="AY63" s="18"/>
      <c r="AZ63" s="14"/>
      <c r="BA63" s="18"/>
      <c r="BB63" s="18"/>
      <c r="BC63" s="18"/>
      <c r="BD63" s="18"/>
      <c r="BE63" s="18"/>
      <c r="BF63" s="18"/>
      <c r="BG63" s="14"/>
      <c r="BH63" s="14"/>
      <c r="BI63" s="18"/>
      <c r="BJ63" s="18"/>
      <c r="BK63" s="18"/>
      <c r="BL63" s="18"/>
      <c r="BM63" s="18"/>
      <c r="BN63" s="18"/>
      <c r="BO63" s="13"/>
      <c r="BP63" s="15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6"/>
      <c r="CI63" s="14"/>
      <c r="CJ63" s="15"/>
      <c r="CK63" s="14"/>
      <c r="CL63" s="14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</row>
    <row r="64" spans="1:153" s="6" customFormat="1" ht="12.75" customHeight="1" outlineLevel="1" x14ac:dyDescent="0.2">
      <c r="A64" s="28"/>
      <c r="B64" s="79"/>
      <c r="C64" s="78"/>
      <c r="D64" s="77"/>
      <c r="E64" s="75"/>
      <c r="F64" s="76"/>
      <c r="G64" s="75">
        <f t="shared" si="66"/>
        <v>0</v>
      </c>
      <c r="H64" s="74"/>
      <c r="I64" s="73"/>
      <c r="J64" s="72" t="str">
        <f t="shared" si="67"/>
        <v/>
      </c>
      <c r="K64" s="53" t="str">
        <f t="shared" si="68"/>
        <v/>
      </c>
      <c r="L64" s="71"/>
      <c r="M64" s="70"/>
      <c r="N64" s="70">
        <f t="shared" si="69"/>
        <v>0</v>
      </c>
      <c r="O64" s="69" t="str">
        <f>IF(OR(D64="",D64="Honorar"),"",IF(VLOOKUP(D64,Durchschnittssätze!$A$5:$Q$48,5,FALSE)&lt;0,"entfällt für",IF(N64=0,"",ROUND((VLOOKUP(D64,Durchschnittssätze!$A$5:$Q$48,5,FALSE)/39.8*E64),2))))</f>
        <v/>
      </c>
      <c r="P64" s="69" t="str">
        <f>IF(OR(D64="",D64="Honorar"),"",IF(VLOOKUP(D64,Durchschnittssätze!$A$5:$Q$48,9,FALSE)&lt;0,"Beamte",IF(N64=0,"",ROUND((VLOOKUP(D64,Durchschnittssätze!$A$5:$Q$48,9,FALSE)/39.8*E64),2))))</f>
        <v/>
      </c>
      <c r="Q64" s="68" t="str">
        <f>IF(D64="Honorar",N64,IF(P64="Beamte",VLOOKUP(D64,Durchschnittssätze!$A$5:$Q$48,17,FALSE),IF(N64&lt;O64,"keine",ROUND(IF(AND(N64&gt;=O64,N64&lt;P64),VLOOKUP(D64,Durchschnittssätze!$A$5:$Q$48,13,FALSE),VLOOKUP(D64,Durchschnittssätze!$A$5:$Q$48,17,FALSE)),2))))</f>
        <v>keine</v>
      </c>
      <c r="R64" s="67" t="str">
        <f t="shared" si="70"/>
        <v>Förderung</v>
      </c>
      <c r="S64" s="66">
        <f t="shared" si="71"/>
        <v>0</v>
      </c>
      <c r="T64" s="17"/>
      <c r="U64" s="21"/>
      <c r="V64" s="18"/>
      <c r="W64" s="46">
        <f t="shared" si="72"/>
        <v>1</v>
      </c>
      <c r="X64" s="45">
        <f t="shared" si="73"/>
        <v>0</v>
      </c>
      <c r="Y64" s="44">
        <f t="shared" si="74"/>
        <v>0</v>
      </c>
      <c r="Z64" s="43" t="e">
        <f t="shared" si="75"/>
        <v>#VALUE!</v>
      </c>
      <c r="AA64" s="42" t="e">
        <f t="shared" si="76"/>
        <v>#VALUE!</v>
      </c>
      <c r="AB64" s="41" t="e">
        <f t="shared" si="77"/>
        <v>#VALUE!</v>
      </c>
      <c r="AC64" s="40" t="e">
        <f t="shared" si="78"/>
        <v>#VALUE!</v>
      </c>
      <c r="AD64" s="39" t="e">
        <f t="shared" si="79"/>
        <v>#VALUE!</v>
      </c>
      <c r="AE64" s="38" t="e">
        <f t="shared" si="80"/>
        <v>#VALUE!</v>
      </c>
      <c r="AF64" s="37" t="e">
        <f t="shared" si="81"/>
        <v>#VALUE!</v>
      </c>
      <c r="AG64" s="43" t="e">
        <f t="shared" si="82"/>
        <v>#VALUE!</v>
      </c>
      <c r="AH64" s="42" t="e">
        <f t="shared" si="83"/>
        <v>#VALUE!</v>
      </c>
      <c r="AI64" s="41" t="e">
        <f t="shared" si="84"/>
        <v>#VALUE!</v>
      </c>
      <c r="AJ64" s="40" t="e">
        <f t="shared" si="85"/>
        <v>#VALUE!</v>
      </c>
      <c r="AK64" s="65" t="e">
        <f t="shared" si="86"/>
        <v>#VALUE!</v>
      </c>
      <c r="AL64" s="64" t="e">
        <f t="shared" si="87"/>
        <v>#VALUE!</v>
      </c>
      <c r="AM64" s="30">
        <f t="shared" si="88"/>
        <v>0</v>
      </c>
      <c r="AN64" s="29" t="str">
        <f t="shared" si="89"/>
        <v/>
      </c>
      <c r="AO64" s="2"/>
      <c r="AP64" s="63"/>
      <c r="AQ64" s="63"/>
      <c r="AR64" s="62"/>
      <c r="AS64" s="14"/>
      <c r="AT64" s="18"/>
      <c r="AU64" s="18"/>
      <c r="AV64" s="18"/>
      <c r="AW64" s="18"/>
      <c r="AX64" s="18"/>
      <c r="AY64" s="18"/>
      <c r="AZ64" s="14"/>
      <c r="BA64" s="18"/>
      <c r="BB64" s="18"/>
      <c r="BC64" s="18"/>
      <c r="BD64" s="18"/>
      <c r="BE64" s="18"/>
      <c r="BF64" s="18"/>
      <c r="BG64" s="14"/>
      <c r="BH64" s="14"/>
      <c r="BI64" s="18"/>
      <c r="BJ64" s="18"/>
      <c r="BK64" s="18"/>
      <c r="BL64" s="18"/>
      <c r="BM64" s="18"/>
      <c r="BN64" s="18"/>
      <c r="BO64" s="13"/>
      <c r="BP64" s="15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6"/>
      <c r="CI64" s="14"/>
      <c r="CJ64" s="15"/>
      <c r="CK64" s="14"/>
      <c r="CL64" s="14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</row>
    <row r="65" spans="1:153" s="6" customFormat="1" ht="12.75" customHeight="1" outlineLevel="1" x14ac:dyDescent="0.2">
      <c r="A65" s="28"/>
      <c r="B65" s="79"/>
      <c r="C65" s="80"/>
      <c r="D65" s="77"/>
      <c r="E65" s="75"/>
      <c r="F65" s="76"/>
      <c r="G65" s="75">
        <f t="shared" si="66"/>
        <v>0</v>
      </c>
      <c r="H65" s="74"/>
      <c r="I65" s="73"/>
      <c r="J65" s="72" t="str">
        <f t="shared" si="67"/>
        <v/>
      </c>
      <c r="K65" s="53" t="str">
        <f t="shared" si="68"/>
        <v/>
      </c>
      <c r="L65" s="71"/>
      <c r="M65" s="70"/>
      <c r="N65" s="70">
        <f t="shared" si="69"/>
        <v>0</v>
      </c>
      <c r="O65" s="69" t="str">
        <f>IF(OR(D65="",D65="Honorar"),"",IF(VLOOKUP(D65,Durchschnittssätze!$A$5:$Q$48,5,FALSE)&lt;0,"entfällt für",IF(N65=0,"",ROUND((VLOOKUP(D65,Durchschnittssätze!$A$5:$Q$48,5,FALSE)/39.8*E65),2))))</f>
        <v/>
      </c>
      <c r="P65" s="69" t="str">
        <f>IF(OR(D65="",D65="Honorar"),"",IF(VLOOKUP(D65,Durchschnittssätze!$A$5:$Q$48,9,FALSE)&lt;0,"Beamte",IF(N65=0,"",ROUND((VLOOKUP(D65,Durchschnittssätze!$A$5:$Q$48,9,FALSE)/39.8*E65),2))))</f>
        <v/>
      </c>
      <c r="Q65" s="68" t="str">
        <f>IF(D65="Honorar",N65,IF(P65="Beamte",VLOOKUP(D65,Durchschnittssätze!$A$5:$Q$48,17,FALSE),IF(N65&lt;O65,"keine",ROUND(IF(AND(N65&gt;=O65,N65&lt;P65),VLOOKUP(D65,Durchschnittssätze!$A$5:$Q$48,13,FALSE),VLOOKUP(D65,Durchschnittssätze!$A$5:$Q$48,17,FALSE)),2))))</f>
        <v>keine</v>
      </c>
      <c r="R65" s="67" t="str">
        <f t="shared" si="70"/>
        <v>Förderung</v>
      </c>
      <c r="S65" s="66">
        <f t="shared" si="71"/>
        <v>0</v>
      </c>
      <c r="T65" s="17"/>
      <c r="U65" s="21"/>
      <c r="V65" s="18"/>
      <c r="W65" s="46">
        <f t="shared" si="72"/>
        <v>1</v>
      </c>
      <c r="X65" s="45">
        <f t="shared" si="73"/>
        <v>0</v>
      </c>
      <c r="Y65" s="44">
        <f t="shared" si="74"/>
        <v>0</v>
      </c>
      <c r="Z65" s="43" t="e">
        <f t="shared" si="75"/>
        <v>#VALUE!</v>
      </c>
      <c r="AA65" s="42" t="e">
        <f t="shared" si="76"/>
        <v>#VALUE!</v>
      </c>
      <c r="AB65" s="41" t="e">
        <f t="shared" si="77"/>
        <v>#VALUE!</v>
      </c>
      <c r="AC65" s="40" t="e">
        <f t="shared" si="78"/>
        <v>#VALUE!</v>
      </c>
      <c r="AD65" s="39" t="e">
        <f t="shared" si="79"/>
        <v>#VALUE!</v>
      </c>
      <c r="AE65" s="38" t="e">
        <f t="shared" si="80"/>
        <v>#VALUE!</v>
      </c>
      <c r="AF65" s="37" t="e">
        <f t="shared" si="81"/>
        <v>#VALUE!</v>
      </c>
      <c r="AG65" s="43" t="e">
        <f t="shared" si="82"/>
        <v>#VALUE!</v>
      </c>
      <c r="AH65" s="42" t="e">
        <f t="shared" si="83"/>
        <v>#VALUE!</v>
      </c>
      <c r="AI65" s="41" t="e">
        <f t="shared" si="84"/>
        <v>#VALUE!</v>
      </c>
      <c r="AJ65" s="40" t="e">
        <f t="shared" si="85"/>
        <v>#VALUE!</v>
      </c>
      <c r="AK65" s="65" t="e">
        <f t="shared" si="86"/>
        <v>#VALUE!</v>
      </c>
      <c r="AL65" s="64" t="e">
        <f t="shared" si="87"/>
        <v>#VALUE!</v>
      </c>
      <c r="AM65" s="30">
        <f t="shared" si="88"/>
        <v>0</v>
      </c>
      <c r="AN65" s="29" t="str">
        <f t="shared" si="89"/>
        <v/>
      </c>
      <c r="AO65" s="2"/>
      <c r="AP65" s="63"/>
      <c r="AQ65" s="63"/>
      <c r="AR65" s="62"/>
      <c r="AS65" s="14"/>
      <c r="AT65" s="18"/>
      <c r="AU65" s="18"/>
      <c r="AV65" s="18"/>
      <c r="AW65" s="18"/>
      <c r="AX65" s="18"/>
      <c r="AY65" s="18"/>
      <c r="AZ65" s="14"/>
      <c r="BA65" s="18"/>
      <c r="BB65" s="18"/>
      <c r="BC65" s="18"/>
      <c r="BD65" s="18"/>
      <c r="BE65" s="18"/>
      <c r="BF65" s="18"/>
      <c r="BG65" s="14"/>
      <c r="BH65" s="14"/>
      <c r="BI65" s="18"/>
      <c r="BJ65" s="18"/>
      <c r="BK65" s="18"/>
      <c r="BL65" s="18"/>
      <c r="BM65" s="18"/>
      <c r="BN65" s="18"/>
      <c r="BO65" s="13"/>
      <c r="BP65" s="15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6"/>
      <c r="CI65" s="14"/>
      <c r="CJ65" s="15"/>
      <c r="CK65" s="14"/>
      <c r="CL65" s="14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</row>
    <row r="66" spans="1:153" s="6" customFormat="1" ht="12.75" customHeight="1" outlineLevel="1" x14ac:dyDescent="0.2">
      <c r="A66" s="28"/>
      <c r="B66" s="79"/>
      <c r="C66" s="80"/>
      <c r="D66" s="77"/>
      <c r="E66" s="75"/>
      <c r="F66" s="76"/>
      <c r="G66" s="75">
        <f t="shared" si="66"/>
        <v>0</v>
      </c>
      <c r="H66" s="74"/>
      <c r="I66" s="73"/>
      <c r="J66" s="72" t="str">
        <f t="shared" si="67"/>
        <v/>
      </c>
      <c r="K66" s="53" t="str">
        <f t="shared" si="68"/>
        <v/>
      </c>
      <c r="L66" s="71"/>
      <c r="M66" s="70"/>
      <c r="N66" s="70">
        <f t="shared" si="69"/>
        <v>0</v>
      </c>
      <c r="O66" s="69" t="str">
        <f>IF(OR(D66="",D66="Honorar"),"",IF(VLOOKUP(D66,Durchschnittssätze!$A$5:$Q$48,5,FALSE)&lt;0,"entfällt für",IF(N66=0,"",ROUND((VLOOKUP(D66,Durchschnittssätze!$A$5:$Q$48,5,FALSE)/39.8*E66),2))))</f>
        <v/>
      </c>
      <c r="P66" s="69" t="str">
        <f>IF(OR(D66="",D66="Honorar"),"",IF(VLOOKUP(D66,Durchschnittssätze!$A$5:$Q$48,9,FALSE)&lt;0,"Beamte",IF(N66=0,"",ROUND((VLOOKUP(D66,Durchschnittssätze!$A$5:$Q$48,9,FALSE)/39.8*E66),2))))</f>
        <v/>
      </c>
      <c r="Q66" s="68" t="str">
        <f>IF(D66="Honorar",N66,IF(P66="Beamte",VLOOKUP(D66,Durchschnittssätze!$A$5:$Q$48,17,FALSE),IF(N66&lt;O66,"keine",ROUND(IF(AND(N66&gt;=O66,N66&lt;P66),VLOOKUP(D66,Durchschnittssätze!$A$5:$Q$48,13,FALSE),VLOOKUP(D66,Durchschnittssätze!$A$5:$Q$48,17,FALSE)),2))))</f>
        <v>keine</v>
      </c>
      <c r="R66" s="67" t="str">
        <f t="shared" si="70"/>
        <v>Förderung</v>
      </c>
      <c r="S66" s="66">
        <f t="shared" si="71"/>
        <v>0</v>
      </c>
      <c r="T66" s="17"/>
      <c r="U66" s="21"/>
      <c r="V66" s="18"/>
      <c r="W66" s="46">
        <f t="shared" si="72"/>
        <v>1</v>
      </c>
      <c r="X66" s="45">
        <f t="shared" si="73"/>
        <v>0</v>
      </c>
      <c r="Y66" s="44">
        <f t="shared" si="74"/>
        <v>0</v>
      </c>
      <c r="Z66" s="43" t="e">
        <f t="shared" si="75"/>
        <v>#VALUE!</v>
      </c>
      <c r="AA66" s="42" t="e">
        <f t="shared" si="76"/>
        <v>#VALUE!</v>
      </c>
      <c r="AB66" s="41" t="e">
        <f t="shared" si="77"/>
        <v>#VALUE!</v>
      </c>
      <c r="AC66" s="40" t="e">
        <f t="shared" si="78"/>
        <v>#VALUE!</v>
      </c>
      <c r="AD66" s="39" t="e">
        <f t="shared" si="79"/>
        <v>#VALUE!</v>
      </c>
      <c r="AE66" s="38" t="e">
        <f t="shared" si="80"/>
        <v>#VALUE!</v>
      </c>
      <c r="AF66" s="37" t="e">
        <f t="shared" si="81"/>
        <v>#VALUE!</v>
      </c>
      <c r="AG66" s="43" t="e">
        <f t="shared" si="82"/>
        <v>#VALUE!</v>
      </c>
      <c r="AH66" s="42" t="e">
        <f t="shared" si="83"/>
        <v>#VALUE!</v>
      </c>
      <c r="AI66" s="41" t="e">
        <f t="shared" si="84"/>
        <v>#VALUE!</v>
      </c>
      <c r="AJ66" s="40" t="e">
        <f t="shared" si="85"/>
        <v>#VALUE!</v>
      </c>
      <c r="AK66" s="65" t="e">
        <f t="shared" si="86"/>
        <v>#VALUE!</v>
      </c>
      <c r="AL66" s="64" t="e">
        <f t="shared" si="87"/>
        <v>#VALUE!</v>
      </c>
      <c r="AM66" s="30">
        <f t="shared" si="88"/>
        <v>0</v>
      </c>
      <c r="AN66" s="29" t="str">
        <f t="shared" si="89"/>
        <v/>
      </c>
      <c r="AO66" s="2"/>
      <c r="AP66" s="63"/>
      <c r="AQ66" s="63"/>
      <c r="AR66" s="62"/>
      <c r="AS66" s="14"/>
      <c r="AT66" s="18"/>
      <c r="AU66" s="18"/>
      <c r="AV66" s="18"/>
      <c r="AW66" s="18"/>
      <c r="AX66" s="18"/>
      <c r="AY66" s="18"/>
      <c r="AZ66" s="14"/>
      <c r="BA66" s="18"/>
      <c r="BB66" s="18"/>
      <c r="BC66" s="18"/>
      <c r="BD66" s="18"/>
      <c r="BE66" s="18"/>
      <c r="BF66" s="18"/>
      <c r="BG66" s="14"/>
      <c r="BH66" s="14"/>
      <c r="BI66" s="18"/>
      <c r="BJ66" s="18"/>
      <c r="BK66" s="18"/>
      <c r="BL66" s="18"/>
      <c r="BM66" s="18"/>
      <c r="BN66" s="18"/>
      <c r="BO66" s="13"/>
      <c r="BP66" s="15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6"/>
      <c r="CI66" s="14"/>
      <c r="CJ66" s="15"/>
      <c r="CK66" s="14"/>
      <c r="CL66" s="14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</row>
    <row r="67" spans="1:153" s="6" customFormat="1" ht="12.75" customHeight="1" outlineLevel="1" x14ac:dyDescent="0.2">
      <c r="A67" s="28"/>
      <c r="B67" s="79"/>
      <c r="C67" s="78"/>
      <c r="D67" s="77"/>
      <c r="E67" s="75"/>
      <c r="F67" s="76"/>
      <c r="G67" s="75">
        <f t="shared" si="66"/>
        <v>0</v>
      </c>
      <c r="H67" s="74"/>
      <c r="I67" s="73"/>
      <c r="J67" s="72" t="str">
        <f t="shared" si="67"/>
        <v/>
      </c>
      <c r="K67" s="53" t="str">
        <f t="shared" si="68"/>
        <v/>
      </c>
      <c r="L67" s="71"/>
      <c r="M67" s="70"/>
      <c r="N67" s="70">
        <f t="shared" si="69"/>
        <v>0</v>
      </c>
      <c r="O67" s="69" t="str">
        <f>IF(OR(D67="",D67="Honorar"),"",IF(VLOOKUP(D67,Durchschnittssätze!$A$5:$Q$48,5,FALSE)&lt;0,"entfällt für",IF(N67=0,"",ROUND((VLOOKUP(D67,Durchschnittssätze!$A$5:$Q$48,5,FALSE)/39.8*E67),2))))</f>
        <v/>
      </c>
      <c r="P67" s="69" t="str">
        <f>IF(OR(D67="",D67="Honorar"),"",IF(VLOOKUP(D67,Durchschnittssätze!$A$5:$Q$48,9,FALSE)&lt;0,"Beamte",IF(N67=0,"",ROUND((VLOOKUP(D67,Durchschnittssätze!$A$5:$Q$48,9,FALSE)/39.8*E67),2))))</f>
        <v/>
      </c>
      <c r="Q67" s="68" t="str">
        <f>IF(D67="Honorar",N67,IF(P67="Beamte",VLOOKUP(D67,Durchschnittssätze!$A$5:$Q$48,17,FALSE),IF(N67&lt;O67,"keine",ROUND(IF(AND(N67&gt;=O67,N67&lt;P67),VLOOKUP(D67,Durchschnittssätze!$A$5:$Q$48,13,FALSE),VLOOKUP(D67,Durchschnittssätze!$A$5:$Q$48,17,FALSE)),2))))</f>
        <v>keine</v>
      </c>
      <c r="R67" s="67" t="str">
        <f t="shared" si="70"/>
        <v>Förderung</v>
      </c>
      <c r="S67" s="66">
        <f t="shared" si="71"/>
        <v>0</v>
      </c>
      <c r="T67" s="17"/>
      <c r="U67" s="21"/>
      <c r="V67" s="18"/>
      <c r="W67" s="46">
        <f t="shared" si="72"/>
        <v>1</v>
      </c>
      <c r="X67" s="45">
        <f t="shared" si="73"/>
        <v>0</v>
      </c>
      <c r="Y67" s="44">
        <f t="shared" si="74"/>
        <v>0</v>
      </c>
      <c r="Z67" s="43" t="e">
        <f t="shared" si="75"/>
        <v>#VALUE!</v>
      </c>
      <c r="AA67" s="42" t="e">
        <f t="shared" si="76"/>
        <v>#VALUE!</v>
      </c>
      <c r="AB67" s="41" t="e">
        <f t="shared" si="77"/>
        <v>#VALUE!</v>
      </c>
      <c r="AC67" s="40" t="e">
        <f t="shared" si="78"/>
        <v>#VALUE!</v>
      </c>
      <c r="AD67" s="39" t="e">
        <f t="shared" si="79"/>
        <v>#VALUE!</v>
      </c>
      <c r="AE67" s="38" t="e">
        <f t="shared" si="80"/>
        <v>#VALUE!</v>
      </c>
      <c r="AF67" s="37" t="e">
        <f t="shared" si="81"/>
        <v>#VALUE!</v>
      </c>
      <c r="AG67" s="43" t="e">
        <f t="shared" si="82"/>
        <v>#VALUE!</v>
      </c>
      <c r="AH67" s="42" t="e">
        <f t="shared" si="83"/>
        <v>#VALUE!</v>
      </c>
      <c r="AI67" s="41" t="e">
        <f t="shared" si="84"/>
        <v>#VALUE!</v>
      </c>
      <c r="AJ67" s="40" t="e">
        <f t="shared" si="85"/>
        <v>#VALUE!</v>
      </c>
      <c r="AK67" s="65" t="e">
        <f t="shared" si="86"/>
        <v>#VALUE!</v>
      </c>
      <c r="AL67" s="64" t="e">
        <f t="shared" si="87"/>
        <v>#VALUE!</v>
      </c>
      <c r="AM67" s="30">
        <f t="shared" si="88"/>
        <v>0</v>
      </c>
      <c r="AN67" s="29" t="str">
        <f t="shared" si="89"/>
        <v/>
      </c>
      <c r="AO67" s="2"/>
      <c r="AP67" s="63"/>
      <c r="AQ67" s="63"/>
      <c r="AR67" s="62"/>
      <c r="AS67" s="14"/>
      <c r="AT67" s="18"/>
      <c r="AU67" s="18"/>
      <c r="AV67" s="18"/>
      <c r="AW67" s="18"/>
      <c r="AX67" s="18"/>
      <c r="AY67" s="18"/>
      <c r="AZ67" s="14"/>
      <c r="BA67" s="18"/>
      <c r="BB67" s="18"/>
      <c r="BC67" s="18"/>
      <c r="BD67" s="18"/>
      <c r="BE67" s="18"/>
      <c r="BF67" s="18"/>
      <c r="BG67" s="14"/>
      <c r="BH67" s="14"/>
      <c r="BI67" s="18"/>
      <c r="BJ67" s="18"/>
      <c r="BK67" s="18"/>
      <c r="BL67" s="18"/>
      <c r="BM67" s="18"/>
      <c r="BN67" s="18"/>
      <c r="BO67" s="13"/>
      <c r="BP67" s="15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6"/>
      <c r="CI67" s="14"/>
      <c r="CJ67" s="15"/>
      <c r="CK67" s="14"/>
      <c r="CL67" s="14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</row>
    <row r="68" spans="1:153" s="6" customFormat="1" ht="12.75" customHeight="1" outlineLevel="1" thickBot="1" x14ac:dyDescent="0.25">
      <c r="A68" s="28"/>
      <c r="B68" s="61"/>
      <c r="C68" s="60"/>
      <c r="D68" s="59"/>
      <c r="E68" s="57"/>
      <c r="F68" s="58"/>
      <c r="G68" s="57">
        <f t="shared" si="66"/>
        <v>0</v>
      </c>
      <c r="H68" s="56"/>
      <c r="I68" s="55"/>
      <c r="J68" s="54" t="str">
        <f t="shared" si="67"/>
        <v/>
      </c>
      <c r="K68" s="53" t="str">
        <f t="shared" si="68"/>
        <v/>
      </c>
      <c r="L68" s="52"/>
      <c r="M68" s="51"/>
      <c r="N68" s="51">
        <f t="shared" si="69"/>
        <v>0</v>
      </c>
      <c r="O68" s="50" t="str">
        <f>IF(OR(D68="",D68="Honorar"),"",IF(VLOOKUP(D68,Durchschnittssätze!$A$5:$Q$48,5,FALSE)&lt;0,"entfällt für",IF(N68=0,"",ROUND((VLOOKUP(D68,Durchschnittssätze!$A$5:$Q$48,5,FALSE)/39.8*E68),2))))</f>
        <v/>
      </c>
      <c r="P68" s="50" t="str">
        <f>IF(OR(D68="",D68="Honorar"),"",IF(VLOOKUP(D68,Durchschnittssätze!$A$5:$Q$48,9,FALSE)&lt;0,"Beamte",IF(N68=0,"",ROUND((VLOOKUP(D68,Durchschnittssätze!$A$5:$Q$48,9,FALSE)/39.8*E68),2))))</f>
        <v/>
      </c>
      <c r="Q68" s="49" t="str">
        <f>IF(D68="Honorar",N68,IF(P68="Beamte",VLOOKUP(D68,Durchschnittssätze!$A$5:$Q$48,17,FALSE),IF(N68&lt;O68,"keine",ROUND(IF(AND(N68&gt;=O68,N68&lt;P68),VLOOKUP(D68,Durchschnittssätze!$A$5:$Q$48,13,FALSE),VLOOKUP(D68,Durchschnittssätze!$A$5:$Q$48,17,FALSE)),2))))</f>
        <v>keine</v>
      </c>
      <c r="R68" s="48" t="str">
        <f t="shared" si="70"/>
        <v>Förderung</v>
      </c>
      <c r="S68" s="47">
        <f t="shared" si="71"/>
        <v>0</v>
      </c>
      <c r="T68" s="17"/>
      <c r="U68" s="21"/>
      <c r="V68" s="18"/>
      <c r="W68" s="46">
        <f t="shared" si="72"/>
        <v>1</v>
      </c>
      <c r="X68" s="45">
        <f t="shared" si="73"/>
        <v>0</v>
      </c>
      <c r="Y68" s="44">
        <f t="shared" si="74"/>
        <v>0</v>
      </c>
      <c r="Z68" s="43" t="e">
        <f t="shared" si="75"/>
        <v>#VALUE!</v>
      </c>
      <c r="AA68" s="42" t="e">
        <f t="shared" si="76"/>
        <v>#VALUE!</v>
      </c>
      <c r="AB68" s="41" t="e">
        <f t="shared" si="77"/>
        <v>#VALUE!</v>
      </c>
      <c r="AC68" s="40" t="e">
        <f t="shared" si="78"/>
        <v>#VALUE!</v>
      </c>
      <c r="AD68" s="39" t="e">
        <f t="shared" si="79"/>
        <v>#VALUE!</v>
      </c>
      <c r="AE68" s="38" t="e">
        <f t="shared" si="80"/>
        <v>#VALUE!</v>
      </c>
      <c r="AF68" s="37" t="e">
        <f t="shared" si="81"/>
        <v>#VALUE!</v>
      </c>
      <c r="AG68" s="36" t="e">
        <f t="shared" si="82"/>
        <v>#VALUE!</v>
      </c>
      <c r="AH68" s="35" t="e">
        <f t="shared" si="83"/>
        <v>#VALUE!</v>
      </c>
      <c r="AI68" s="34" t="e">
        <f t="shared" si="84"/>
        <v>#VALUE!</v>
      </c>
      <c r="AJ68" s="33" t="e">
        <f t="shared" si="85"/>
        <v>#VALUE!</v>
      </c>
      <c r="AK68" s="32" t="e">
        <f t="shared" si="86"/>
        <v>#VALUE!</v>
      </c>
      <c r="AL68" s="31" t="e">
        <f t="shared" si="87"/>
        <v>#VALUE!</v>
      </c>
      <c r="AM68" s="30">
        <f t="shared" si="88"/>
        <v>0</v>
      </c>
      <c r="AN68" s="29" t="str">
        <f t="shared" si="89"/>
        <v/>
      </c>
      <c r="AO68" s="19"/>
      <c r="AP68" s="19"/>
      <c r="AQ68" s="19"/>
      <c r="AR68" s="19"/>
      <c r="AS68" s="14"/>
      <c r="AT68" s="18"/>
      <c r="AU68" s="18"/>
      <c r="AV68" s="18"/>
      <c r="AW68" s="18"/>
      <c r="AX68" s="18"/>
      <c r="AY68" s="18"/>
      <c r="AZ68" s="14"/>
      <c r="BA68" s="18"/>
      <c r="BB68" s="18"/>
      <c r="BC68" s="18"/>
      <c r="BD68" s="18"/>
      <c r="BE68" s="18"/>
      <c r="BF68" s="18"/>
      <c r="BG68" s="14"/>
      <c r="BH68" s="14"/>
      <c r="BI68" s="18"/>
      <c r="BJ68" s="18"/>
      <c r="BK68" s="18"/>
      <c r="BL68" s="18"/>
      <c r="BM68" s="18"/>
      <c r="BN68" s="18"/>
      <c r="BO68" s="13"/>
      <c r="BP68" s="15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6"/>
      <c r="CI68" s="14"/>
      <c r="CJ68" s="15"/>
      <c r="CK68" s="14"/>
      <c r="CL68" s="14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</row>
    <row r="69" spans="1:153" s="6" customFormat="1" ht="20.100000000000001" customHeight="1" outlineLevel="1" thickBot="1" x14ac:dyDescent="0.25">
      <c r="A69" s="28"/>
      <c r="B69" s="27"/>
      <c r="C69" s="25"/>
      <c r="D69" s="25"/>
      <c r="E69" s="25"/>
      <c r="F69" s="25"/>
      <c r="G69" s="26"/>
      <c r="H69" s="25"/>
      <c r="I69" s="25"/>
      <c r="J69" s="24"/>
      <c r="K69" s="483"/>
      <c r="L69" s="483"/>
      <c r="M69" s="483"/>
      <c r="N69" s="483"/>
      <c r="O69" s="483"/>
      <c r="P69" s="483"/>
      <c r="Q69" s="23"/>
      <c r="R69" s="23"/>
      <c r="S69" s="22">
        <f>SUM(S58:S68)</f>
        <v>0</v>
      </c>
      <c r="T69" s="17"/>
      <c r="U69" s="21"/>
      <c r="V69" s="18"/>
      <c r="W69" s="14"/>
      <c r="X69" s="14"/>
      <c r="Y69" s="14"/>
      <c r="Z69" s="13"/>
      <c r="AA69" s="13"/>
      <c r="AB69" s="13"/>
      <c r="AC69" s="13"/>
      <c r="AD69" s="13"/>
      <c r="AE69" s="15"/>
      <c r="AF69" s="19"/>
      <c r="AG69" s="19"/>
      <c r="AH69" s="19"/>
      <c r="AI69" s="19"/>
      <c r="AJ69" s="19"/>
      <c r="AK69" s="19"/>
      <c r="AL69" s="19"/>
      <c r="AM69" s="20">
        <f>SUM(AM58:AM68)</f>
        <v>0</v>
      </c>
      <c r="AN69" s="20">
        <f>SUM(AN58:AN68)</f>
        <v>0</v>
      </c>
      <c r="AO69" s="19"/>
      <c r="AP69" s="19"/>
      <c r="AQ69" s="19"/>
      <c r="AR69" s="19"/>
      <c r="AS69" s="14"/>
      <c r="AT69" s="18"/>
      <c r="AU69" s="18"/>
      <c r="AV69" s="18"/>
      <c r="AW69" s="18"/>
      <c r="AX69" s="18"/>
      <c r="AY69" s="18"/>
      <c r="AZ69" s="14"/>
      <c r="BA69" s="18"/>
      <c r="BB69" s="18"/>
      <c r="BC69" s="18"/>
      <c r="BD69" s="18"/>
      <c r="BE69" s="18"/>
      <c r="BF69" s="18"/>
      <c r="BG69" s="14"/>
      <c r="BH69" s="14"/>
      <c r="BI69" s="18"/>
      <c r="BJ69" s="18"/>
      <c r="BK69" s="18"/>
      <c r="BL69" s="18"/>
      <c r="BM69" s="18"/>
      <c r="BN69" s="18"/>
      <c r="BO69" s="13"/>
      <c r="BP69" s="15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6"/>
      <c r="CI69" s="14"/>
      <c r="CJ69" s="15"/>
      <c r="CK69" s="14"/>
      <c r="CL69" s="14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</row>
    <row r="70" spans="1:153" s="6" customFormat="1" x14ac:dyDescent="0.2">
      <c r="B70" s="14"/>
      <c r="C70" s="13"/>
      <c r="D70" s="13"/>
      <c r="E70" s="130"/>
      <c r="F70" s="130"/>
      <c r="G70" s="130"/>
      <c r="H70" s="130"/>
      <c r="I70" s="129"/>
      <c r="J70" s="129"/>
      <c r="K70" s="482" t="str">
        <f>IF(COUNTBLANK(K58:K68)&lt;&gt;11,"Fehler in den Datumsangaben! Bitte prüfen!","")</f>
        <v/>
      </c>
      <c r="L70" s="482"/>
      <c r="M70" s="482"/>
      <c r="N70" s="482"/>
      <c r="O70" s="482"/>
      <c r="P70" s="23"/>
      <c r="Q70" s="23"/>
      <c r="R70" s="23"/>
      <c r="S70" s="23"/>
      <c r="T70" s="23"/>
      <c r="U70" s="128"/>
      <c r="V70" s="125"/>
      <c r="W70" s="18"/>
      <c r="X70" s="14"/>
      <c r="Y70" s="14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</row>
    <row r="71" spans="1:153" s="10" customFormat="1" ht="17.25" customHeight="1" outlineLevel="1" x14ac:dyDescent="0.2">
      <c r="B71" s="495">
        <f>$B$14</f>
        <v>0</v>
      </c>
      <c r="C71" s="495"/>
      <c r="D71" s="484" t="str">
        <f>IF(AM85&lt;&gt;0,"Es wurde eine abweichende Entgeltgruppe angegeben. Bitte hierfür eine Begründung im Prüfvermerk erfassen!","")</f>
        <v/>
      </c>
      <c r="E71" s="484"/>
      <c r="F71" s="484"/>
      <c r="G71" s="484"/>
      <c r="H71" s="484"/>
      <c r="I71" s="484"/>
      <c r="J71" s="484"/>
      <c r="K71" s="484"/>
      <c r="L71" s="484"/>
      <c r="M71" s="484"/>
      <c r="N71" s="14"/>
      <c r="O71" s="126"/>
      <c r="P71" s="126"/>
      <c r="Q71" s="126"/>
      <c r="R71" s="126"/>
      <c r="S71" s="5"/>
      <c r="T71" s="12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</row>
    <row r="72" spans="1:153" s="6" customFormat="1" ht="7.5" customHeight="1" outlineLevel="1" thickBot="1" x14ac:dyDescent="0.25">
      <c r="B72" s="127"/>
      <c r="E72" s="8"/>
      <c r="F72" s="12"/>
      <c r="G72" s="8"/>
      <c r="I72" s="8"/>
      <c r="K72" s="13"/>
      <c r="L72" s="13"/>
      <c r="M72" s="13"/>
      <c r="N72" s="13"/>
      <c r="O72" s="126"/>
      <c r="P72" s="126"/>
      <c r="Q72" s="126"/>
      <c r="R72" s="126"/>
      <c r="S72" s="5"/>
      <c r="T72" s="125"/>
      <c r="U72" s="13"/>
      <c r="V72" s="13"/>
      <c r="W72" s="14"/>
      <c r="X72" s="14"/>
      <c r="Y72" s="14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</row>
    <row r="73" spans="1:153" s="10" customFormat="1" ht="65.099999999999994" customHeight="1" outlineLevel="1" thickBot="1" x14ac:dyDescent="0.25">
      <c r="B73" s="124" t="s">
        <v>12</v>
      </c>
      <c r="C73" s="123" t="s">
        <v>13</v>
      </c>
      <c r="D73" s="122" t="s">
        <v>67</v>
      </c>
      <c r="E73" s="121" t="s">
        <v>66</v>
      </c>
      <c r="F73" s="121" t="s">
        <v>65</v>
      </c>
      <c r="G73" s="120" t="s">
        <v>64</v>
      </c>
      <c r="H73" s="119" t="s">
        <v>14</v>
      </c>
      <c r="I73" s="118" t="s">
        <v>15</v>
      </c>
      <c r="J73" s="117" t="s">
        <v>63</v>
      </c>
      <c r="K73" s="104"/>
      <c r="L73" s="116" t="s">
        <v>62</v>
      </c>
      <c r="M73" s="115" t="s">
        <v>61</v>
      </c>
      <c r="N73" s="115" t="s">
        <v>60</v>
      </c>
      <c r="O73" s="114" t="s">
        <v>59</v>
      </c>
      <c r="P73" s="114" t="s">
        <v>58</v>
      </c>
      <c r="Q73" s="113" t="s">
        <v>57</v>
      </c>
      <c r="R73" s="112" t="s">
        <v>56</v>
      </c>
      <c r="S73" s="111" t="s">
        <v>55</v>
      </c>
      <c r="T73" s="104"/>
      <c r="U73" s="102"/>
      <c r="V73" s="102"/>
      <c r="W73" s="102"/>
      <c r="X73" s="110" t="s">
        <v>12</v>
      </c>
      <c r="Y73" s="109" t="s">
        <v>13</v>
      </c>
      <c r="Z73" s="485" t="s">
        <v>54</v>
      </c>
      <c r="AA73" s="486"/>
      <c r="AB73" s="486"/>
      <c r="AC73" s="486"/>
      <c r="AD73" s="486"/>
      <c r="AE73" s="487"/>
      <c r="AF73" s="108" t="s">
        <v>53</v>
      </c>
      <c r="AG73" s="485" t="s">
        <v>52</v>
      </c>
      <c r="AH73" s="486"/>
      <c r="AI73" s="486"/>
      <c r="AJ73" s="486"/>
      <c r="AK73" s="486"/>
      <c r="AL73" s="487"/>
      <c r="AM73" s="107" t="s">
        <v>51</v>
      </c>
      <c r="AN73" s="106" t="s">
        <v>50</v>
      </c>
      <c r="AO73" s="14"/>
      <c r="AP73" s="14"/>
      <c r="AQ73" s="14"/>
      <c r="AR73" s="14"/>
      <c r="AS73" s="105"/>
      <c r="AT73" s="14"/>
      <c r="AU73" s="14"/>
      <c r="AV73" s="14"/>
      <c r="AW73" s="14"/>
      <c r="AX73" s="14"/>
      <c r="AY73" s="14"/>
      <c r="AZ73" s="105"/>
      <c r="BA73" s="14"/>
      <c r="BB73" s="14"/>
      <c r="BC73" s="14"/>
      <c r="BD73" s="14"/>
      <c r="BE73" s="14"/>
      <c r="BF73" s="14"/>
      <c r="BG73" s="14"/>
      <c r="BH73" s="105"/>
      <c r="BI73" s="14"/>
      <c r="BJ73" s="14"/>
      <c r="BK73" s="14"/>
      <c r="BL73" s="14"/>
      <c r="BM73" s="14"/>
      <c r="BN73" s="14"/>
      <c r="BO73" s="14"/>
      <c r="BP73" s="102"/>
      <c r="BQ73" s="104"/>
      <c r="BR73" s="104"/>
      <c r="BS73" s="102"/>
      <c r="BT73" s="102"/>
      <c r="BU73" s="102"/>
      <c r="BV73" s="102"/>
      <c r="BW73" s="104"/>
      <c r="BX73" s="104"/>
      <c r="BY73" s="102"/>
      <c r="BZ73" s="102"/>
      <c r="CA73" s="102"/>
      <c r="CB73" s="102"/>
      <c r="CC73" s="103"/>
      <c r="CD73" s="102"/>
      <c r="CE73" s="102"/>
      <c r="CF73" s="102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</row>
    <row r="74" spans="1:153" s="10" customFormat="1" ht="12.75" customHeight="1" outlineLevel="1" x14ac:dyDescent="0.2">
      <c r="A74" s="101"/>
      <c r="B74" s="100"/>
      <c r="C74" s="99"/>
      <c r="D74" s="98"/>
      <c r="E74" s="96"/>
      <c r="F74" s="97"/>
      <c r="G74" s="96">
        <f t="shared" ref="G74:G84" si="90">ROUND(E74*F74,2)</f>
        <v>0</v>
      </c>
      <c r="H74" s="95"/>
      <c r="I74" s="94"/>
      <c r="J74" s="93" t="str">
        <f t="shared" ref="J74:J84" si="91">IF(OR(G74="",G74=0),"",
IF(F74&gt;100%,"Fehler",
ROUND(1664/39.8*IF(E74&lt;39.8,E74*F74,G74)/365*
IF(OR(AND(DATEDIF(H74,I74,"M")=11,AF74=366),AND(W74=1,AF74=366)),365,AF74),2)))</f>
        <v/>
      </c>
      <c r="K74" s="53" t="str">
        <f t="shared" ref="K74:K84" si="92">IF(AND(H74="",I74=""),"",IF(OR(H74&lt;$E$14,H74&gt;$F$14,I74&lt;H74,I74&lt;$E$14,I74&gt;$F$14),"!!!",""))</f>
        <v/>
      </c>
      <c r="L74" s="92"/>
      <c r="M74" s="91"/>
      <c r="N74" s="91">
        <f t="shared" ref="N74:N84" si="93">L74*12+M74</f>
        <v>0</v>
      </c>
      <c r="O74" s="90" t="str">
        <f>IF(OR(D74="",D74="Honorar"),"",IF(VLOOKUP(D74,Durchschnittssätze!$A$5:$Q$48,5,FALSE)&lt;0,"entfällt für",IF(N74=0,"",ROUND((VLOOKUP(D74,Durchschnittssätze!$A$5:$Q$48,5,FALSE)/39.8*E74),2))))</f>
        <v/>
      </c>
      <c r="P74" s="90" t="str">
        <f>IF(OR(D74="",D74="Honorar"),"",IF(VLOOKUP(D74,Durchschnittssätze!$A$5:$Q$48,9,FALSE)&lt;0,"Beamte",IF(N74=0,"",ROUND((VLOOKUP(D74,Durchschnittssätze!$A$5:$Q$48,9,FALSE)/39.8*E74),2))))</f>
        <v/>
      </c>
      <c r="Q74" s="89" t="str">
        <f>IF(D74="Honorar",N74,IF(P74="Beamte",VLOOKUP(D74,Durchschnittssätze!$A$5:$Q$48,17,FALSE),IF(N74&lt;O74,"keine",ROUND(IF(AND(N74&gt;=O74,N74&lt;P74),VLOOKUP(D74,Durchschnittssätze!$A$5:$Q$48,13,FALSE),VLOOKUP(D74,Durchschnittssätze!$A$5:$Q$48,17,FALSE)),2))))</f>
        <v>keine</v>
      </c>
      <c r="R74" s="88" t="str">
        <f t="shared" ref="R74:R84" si="94">IF(D74="Honorar","",IF(P74="Beamte",D74,IF(N74&lt;O74,"Förderung",IF(AND(N74&gt;O74,N74&lt;P74),"Std.Satz 1","Std.Satz 2"))))</f>
        <v>Förderung</v>
      </c>
      <c r="S74" s="87">
        <f t="shared" ref="S74:S84" si="95">IF(OR(P74="Beamte",D74="Honorar"),ROUND(Q74*J74,2),IF(OR(N74&lt;O74,N74=0,G74=0),0,ROUND(Q74*J74,2)))</f>
        <v>0</v>
      </c>
      <c r="T74" s="17"/>
      <c r="U74" s="21"/>
      <c r="V74" s="18"/>
      <c r="W74" s="46">
        <f t="shared" ref="W74:W84" si="96">YEAR(I74)-YEAR(H74)+1</f>
        <v>1</v>
      </c>
      <c r="X74" s="45">
        <f t="shared" ref="X74:X84" si="97">B74</f>
        <v>0</v>
      </c>
      <c r="Y74" s="44">
        <f t="shared" ref="Y74:Y84" si="98">C74</f>
        <v>0</v>
      </c>
      <c r="Z74" s="43" t="e">
        <f t="shared" ref="Z74:Z84" si="99">IF(YEAR(H74)=$Z$9,$Z$9,"")</f>
        <v>#VALUE!</v>
      </c>
      <c r="AA74" s="42" t="e">
        <f t="shared" ref="AA74:AA84" si="100">IF(AND(Z74&lt;&gt;"",$W74&gt;1),Z74+1,IF(YEAR(H74)=$AA$9,$AA$9,""))</f>
        <v>#VALUE!</v>
      </c>
      <c r="AB74" s="41" t="e">
        <f t="shared" ref="AB74:AB84" si="101">IF(AND(OR(AA74&lt;&gt;"",YEAR(H74)=$AB$9),COUNT(Z74:AA74)&lt;W74),$AB$9,"")</f>
        <v>#VALUE!</v>
      </c>
      <c r="AC74" s="40" t="e">
        <f t="shared" ref="AC74:AC84" si="102">IF(AND(OR(AB74&lt;&gt;"",YEAR(H74)=$AC$9),COUNT(Z74:AB74)&lt;W74),$AC$9,"")</f>
        <v>#VALUE!</v>
      </c>
      <c r="AD74" s="39" t="e">
        <f t="shared" ref="AD74:AD84" si="103">IF(AND(OR(AC74&lt;&gt;"",YEAR(H74)=$AD$9),COUNT(Z74:AC74)&lt;W74),$AD$9,"")</f>
        <v>#VALUE!</v>
      </c>
      <c r="AE74" s="38" t="e">
        <f t="shared" ref="AE74:AE84" si="104">IF(AND(OR(AC74&lt;&gt;"",YEAR(H74)=$AD$9),COUNT(Z74:AD74)&lt;W74),$AE$9,"")</f>
        <v>#VALUE!</v>
      </c>
      <c r="AF74" s="37" t="e">
        <f t="shared" ref="AF74:AF84" si="105">SUM(AG74:AL74)</f>
        <v>#VALUE!</v>
      </c>
      <c r="AG74" s="86" t="e">
        <f t="shared" ref="AG74:AG84" si="106">IF(Z74="","",MIN(365,
IF(YEAR(H74)=YEAR(I74),DATEDIF(H74,I74,"D")+1,
DATEDIF(H74,VLOOKUP(YEAR(H74),$AM$11:$AN$20,2,FALSE),"D")+1)))</f>
        <v>#VALUE!</v>
      </c>
      <c r="AH74" s="85" t="e">
        <f t="shared" ref="AH74:AH84" si="107">IF(AA74="","",MIN(365,
IF(AND(YEAR($H74)=YEAR($I74),AA74=YEAR($H74)),DATEDIF($H74,$I74,"D")+1,
IF(AB74&lt;&gt;"",DATEDIF(MAX(VLOOKUP(AA74,$AM$11:$AP$20,3,FALSE),$H74),VLOOKUP(AA74,$AM$11:$AP$20,2,FALSE),"D")+1,
VLOOKUP(AA74,$AM$11:$AP$20,4,FALSE)-DATEDIF($I74,VLOOKUP(YEAR($I74),$AM$11:$AN$20,2,FALSE),"D")))))</f>
        <v>#VALUE!</v>
      </c>
      <c r="AI74" s="84" t="e">
        <f t="shared" ref="AI74:AI84" si="108">IF(AB74="","",MIN(365,
IF(AND(YEAR($H74)=YEAR($I74),AB74=YEAR($H74)),DATEDIF($H74,$I74,"D")+1,
IF(AC74&lt;&gt;"",DATEDIF(MAX(VLOOKUP(AB74,$AM$11:$AP$20,3,FALSE),$H74),VLOOKUP(AB74,$AM$11:$AP$20,2,FALSE),"D")+1,
VLOOKUP(AB74,$AM$11:$AP$20,4,FALSE)-DATEDIF($I74,VLOOKUP(YEAR($I74),$AM$11:$AN$20,2,FALSE),"D")))))</f>
        <v>#VALUE!</v>
      </c>
      <c r="AJ74" s="83" t="e">
        <f t="shared" ref="AJ74:AJ84" si="109">IF(AC74="","",MIN(365,
IF(AND(YEAR($H74)=YEAR($I74),AC74=YEAR($H74)),DATEDIF($H74,$I74,"D")+1,
IF(AD74&lt;&gt;"",DATEDIF(MAX(VLOOKUP(AC74,$AM$11:$AP$20,3,FALSE),$H74),VLOOKUP(AC74,$AM$11:$AP$20,2,FALSE),"D")+1,
VLOOKUP(AC74,$AM$11:$AP$20,4,FALSE)-DATEDIF($I74,VLOOKUP(YEAR($I74),$AM$11:$AN$20,2,FALSE),"D")))))</f>
        <v>#VALUE!</v>
      </c>
      <c r="AK74" s="82" t="e">
        <f t="shared" ref="AK74:AK84" si="110">IF(AD74="","",MIN(365,
IF(AND(YEAR($H74)=YEAR($I74),AD74=YEAR($H74)),DATEDIF($H74,$I74,"D")+1,
IF(AE74&lt;&gt;"",DATEDIF(MAX(VLOOKUP(AD74,$AM$11:$AP$20,3,FALSE),$H74),VLOOKUP(AD74,$AM$11:$AP$20,2,FALSE),"D")+1,
VLOOKUP(AD74,$AM$11:$AP$20,4,FALSE)-DATEDIF($I74,VLOOKUP(YEAR($I74),$AM$11:$AN$20,2,FALSE),"D")))))</f>
        <v>#VALUE!</v>
      </c>
      <c r="AL74" s="81" t="e">
        <f t="shared" ref="AL74:AL84" si="111">IF(AE74="","",MIN(365,
IF(AND(YEAR($H74)=YEAR($I74),AE74=YEAR($H74)),DATEDIF($H74,$I74,"D")+1,
VLOOKUP(AE74,$AM$11:$AP$20,4,FALSE)-DATEDIF($I74,VLOOKUP(YEAR($I74),$AM$11:$AN$20,2,FALSE),"D"))))</f>
        <v>#VALUE!</v>
      </c>
      <c r="AM74" s="30">
        <f t="shared" ref="AM74:AM84" si="112">IF(AND(D74&lt;&gt;$D$14,D74&lt;&gt;"",D74&lt;&gt;"Honorar"),1,0)</f>
        <v>0</v>
      </c>
      <c r="AN74" s="29" t="str">
        <f t="shared" ref="AN74:AN84" si="113">IF(D74="Honorar",S74,"")</f>
        <v/>
      </c>
      <c r="AO74" s="2"/>
      <c r="AP74" s="63"/>
      <c r="AQ74" s="63"/>
      <c r="AR74" s="62"/>
      <c r="AS74" s="14"/>
      <c r="AT74" s="18"/>
      <c r="AU74" s="18"/>
      <c r="AV74" s="18"/>
      <c r="AW74" s="18"/>
      <c r="AX74" s="18"/>
      <c r="AY74" s="18"/>
      <c r="AZ74" s="14"/>
      <c r="BA74" s="18"/>
      <c r="BB74" s="18"/>
      <c r="BC74" s="18"/>
      <c r="BD74" s="18"/>
      <c r="BE74" s="18"/>
      <c r="BF74" s="18"/>
      <c r="BG74" s="14"/>
      <c r="BH74" s="14"/>
      <c r="BI74" s="18"/>
      <c r="BJ74" s="18"/>
      <c r="BK74" s="18"/>
      <c r="BL74" s="18"/>
      <c r="BM74" s="18"/>
      <c r="BN74" s="18"/>
      <c r="BO74" s="14"/>
      <c r="BP74" s="15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6"/>
      <c r="CI74" s="14"/>
      <c r="CJ74" s="15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</row>
    <row r="75" spans="1:153" s="6" customFormat="1" ht="12.75" customHeight="1" outlineLevel="1" x14ac:dyDescent="0.2">
      <c r="A75" s="28"/>
      <c r="B75" s="79"/>
      <c r="C75" s="80"/>
      <c r="D75" s="77"/>
      <c r="E75" s="75"/>
      <c r="F75" s="76"/>
      <c r="G75" s="75">
        <f t="shared" si="90"/>
        <v>0</v>
      </c>
      <c r="H75" s="74"/>
      <c r="I75" s="73"/>
      <c r="J75" s="72" t="str">
        <f t="shared" si="91"/>
        <v/>
      </c>
      <c r="K75" s="53" t="str">
        <f t="shared" si="92"/>
        <v/>
      </c>
      <c r="L75" s="71"/>
      <c r="M75" s="70"/>
      <c r="N75" s="70">
        <f t="shared" si="93"/>
        <v>0</v>
      </c>
      <c r="O75" s="69" t="str">
        <f>IF(OR(D75="",D75="Honorar"),"",IF(VLOOKUP(D75,Durchschnittssätze!$A$5:$Q$48,5,FALSE)&lt;0,"entfällt für",IF(N75=0,"",ROUND((VLOOKUP(D75,Durchschnittssätze!$A$5:$Q$48,5,FALSE)/39.8*E75),2))))</f>
        <v/>
      </c>
      <c r="P75" s="69" t="str">
        <f>IF(OR(D75="",D75="Honorar"),"",IF(VLOOKUP(D75,Durchschnittssätze!$A$5:$Q$48,9,FALSE)&lt;0,"Beamte",IF(N75=0,"",ROUND((VLOOKUP(D75,Durchschnittssätze!$A$5:$Q$48,9,FALSE)/39.8*E75),2))))</f>
        <v/>
      </c>
      <c r="Q75" s="68" t="str">
        <f>IF(D75="Honorar",N75,IF(P75="Beamte",VLOOKUP(D75,Durchschnittssätze!$A$5:$Q$48,17,FALSE),IF(N75&lt;O75,"keine",ROUND(IF(AND(N75&gt;=O75,N75&lt;P75),VLOOKUP(D75,Durchschnittssätze!$A$5:$Q$48,13,FALSE),VLOOKUP(D75,Durchschnittssätze!$A$5:$Q$48,17,FALSE)),2))))</f>
        <v>keine</v>
      </c>
      <c r="R75" s="67" t="str">
        <f t="shared" si="94"/>
        <v>Förderung</v>
      </c>
      <c r="S75" s="66">
        <f t="shared" si="95"/>
        <v>0</v>
      </c>
      <c r="T75" s="17"/>
      <c r="U75" s="21"/>
      <c r="V75" s="18"/>
      <c r="W75" s="46">
        <f t="shared" si="96"/>
        <v>1</v>
      </c>
      <c r="X75" s="45">
        <f t="shared" si="97"/>
        <v>0</v>
      </c>
      <c r="Y75" s="44">
        <f t="shared" si="98"/>
        <v>0</v>
      </c>
      <c r="Z75" s="43" t="e">
        <f t="shared" si="99"/>
        <v>#VALUE!</v>
      </c>
      <c r="AA75" s="42" t="e">
        <f t="shared" si="100"/>
        <v>#VALUE!</v>
      </c>
      <c r="AB75" s="41" t="e">
        <f t="shared" si="101"/>
        <v>#VALUE!</v>
      </c>
      <c r="AC75" s="40" t="e">
        <f t="shared" si="102"/>
        <v>#VALUE!</v>
      </c>
      <c r="AD75" s="39" t="e">
        <f t="shared" si="103"/>
        <v>#VALUE!</v>
      </c>
      <c r="AE75" s="38" t="e">
        <f t="shared" si="104"/>
        <v>#VALUE!</v>
      </c>
      <c r="AF75" s="37" t="e">
        <f t="shared" si="105"/>
        <v>#VALUE!</v>
      </c>
      <c r="AG75" s="43" t="e">
        <f t="shared" si="106"/>
        <v>#VALUE!</v>
      </c>
      <c r="AH75" s="42" t="e">
        <f t="shared" si="107"/>
        <v>#VALUE!</v>
      </c>
      <c r="AI75" s="41" t="e">
        <f t="shared" si="108"/>
        <v>#VALUE!</v>
      </c>
      <c r="AJ75" s="40" t="e">
        <f t="shared" si="109"/>
        <v>#VALUE!</v>
      </c>
      <c r="AK75" s="65" t="e">
        <f t="shared" si="110"/>
        <v>#VALUE!</v>
      </c>
      <c r="AL75" s="64" t="e">
        <f t="shared" si="111"/>
        <v>#VALUE!</v>
      </c>
      <c r="AM75" s="30">
        <f t="shared" si="112"/>
        <v>0</v>
      </c>
      <c r="AN75" s="29" t="str">
        <f t="shared" si="113"/>
        <v/>
      </c>
      <c r="AO75" s="2"/>
      <c r="AP75" s="63"/>
      <c r="AQ75" s="63"/>
      <c r="AR75" s="62"/>
      <c r="AS75" s="14"/>
      <c r="AT75" s="18"/>
      <c r="AU75" s="18"/>
      <c r="AV75" s="18"/>
      <c r="AW75" s="18"/>
      <c r="AX75" s="18"/>
      <c r="AY75" s="18"/>
      <c r="AZ75" s="14"/>
      <c r="BA75" s="18"/>
      <c r="BB75" s="18"/>
      <c r="BC75" s="18"/>
      <c r="BD75" s="18"/>
      <c r="BE75" s="18"/>
      <c r="BF75" s="18"/>
      <c r="BG75" s="14"/>
      <c r="BH75" s="14"/>
      <c r="BI75" s="18"/>
      <c r="BJ75" s="18"/>
      <c r="BK75" s="18"/>
      <c r="BL75" s="18"/>
      <c r="BM75" s="18"/>
      <c r="BN75" s="18"/>
      <c r="BO75" s="13"/>
      <c r="BP75" s="15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6"/>
      <c r="CI75" s="14"/>
      <c r="CJ75" s="15"/>
      <c r="CK75" s="14"/>
      <c r="CL75" s="14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</row>
    <row r="76" spans="1:153" s="6" customFormat="1" ht="12.75" customHeight="1" outlineLevel="1" x14ac:dyDescent="0.2">
      <c r="A76" s="28"/>
      <c r="B76" s="79"/>
      <c r="C76" s="80"/>
      <c r="D76" s="77"/>
      <c r="E76" s="75"/>
      <c r="F76" s="76"/>
      <c r="G76" s="75">
        <f t="shared" si="90"/>
        <v>0</v>
      </c>
      <c r="H76" s="74"/>
      <c r="I76" s="73"/>
      <c r="J76" s="72" t="str">
        <f t="shared" si="91"/>
        <v/>
      </c>
      <c r="K76" s="53" t="str">
        <f t="shared" si="92"/>
        <v/>
      </c>
      <c r="L76" s="71"/>
      <c r="M76" s="70"/>
      <c r="N76" s="70">
        <f t="shared" si="93"/>
        <v>0</v>
      </c>
      <c r="O76" s="69" t="str">
        <f>IF(OR(D76="",D76="Honorar"),"",IF(VLOOKUP(D76,Durchschnittssätze!$A$5:$Q$48,5,FALSE)&lt;0,"entfällt für",IF(N76=0,"",ROUND((VLOOKUP(D76,Durchschnittssätze!$A$5:$Q$48,5,FALSE)/39.8*E76),2))))</f>
        <v/>
      </c>
      <c r="P76" s="69" t="str">
        <f>IF(OR(D76="",D76="Honorar"),"",IF(VLOOKUP(D76,Durchschnittssätze!$A$5:$Q$48,9,FALSE)&lt;0,"Beamte",IF(N76=0,"",ROUND((VLOOKUP(D76,Durchschnittssätze!$A$5:$Q$48,9,FALSE)/39.8*E76),2))))</f>
        <v/>
      </c>
      <c r="Q76" s="68" t="str">
        <f>IF(D76="Honorar",N76,IF(P76="Beamte",VLOOKUP(D76,Durchschnittssätze!$A$5:$Q$48,17,FALSE),IF(N76&lt;O76,"keine",ROUND(IF(AND(N76&gt;=O76,N76&lt;P76),VLOOKUP(D76,Durchschnittssätze!$A$5:$Q$48,13,FALSE),VLOOKUP(D76,Durchschnittssätze!$A$5:$Q$48,17,FALSE)),2))))</f>
        <v>keine</v>
      </c>
      <c r="R76" s="67" t="str">
        <f t="shared" si="94"/>
        <v>Förderung</v>
      </c>
      <c r="S76" s="66">
        <f t="shared" si="95"/>
        <v>0</v>
      </c>
      <c r="T76" s="17"/>
      <c r="U76" s="21"/>
      <c r="V76" s="18"/>
      <c r="W76" s="46">
        <f t="shared" si="96"/>
        <v>1</v>
      </c>
      <c r="X76" s="45">
        <f t="shared" si="97"/>
        <v>0</v>
      </c>
      <c r="Y76" s="44">
        <f t="shared" si="98"/>
        <v>0</v>
      </c>
      <c r="Z76" s="43" t="e">
        <f t="shared" si="99"/>
        <v>#VALUE!</v>
      </c>
      <c r="AA76" s="42" t="e">
        <f t="shared" si="100"/>
        <v>#VALUE!</v>
      </c>
      <c r="AB76" s="41" t="e">
        <f t="shared" si="101"/>
        <v>#VALUE!</v>
      </c>
      <c r="AC76" s="40" t="e">
        <f t="shared" si="102"/>
        <v>#VALUE!</v>
      </c>
      <c r="AD76" s="39" t="e">
        <f t="shared" si="103"/>
        <v>#VALUE!</v>
      </c>
      <c r="AE76" s="38" t="e">
        <f t="shared" si="104"/>
        <v>#VALUE!</v>
      </c>
      <c r="AF76" s="37" t="e">
        <f t="shared" si="105"/>
        <v>#VALUE!</v>
      </c>
      <c r="AG76" s="43" t="e">
        <f t="shared" si="106"/>
        <v>#VALUE!</v>
      </c>
      <c r="AH76" s="42" t="e">
        <f t="shared" si="107"/>
        <v>#VALUE!</v>
      </c>
      <c r="AI76" s="41" t="e">
        <f t="shared" si="108"/>
        <v>#VALUE!</v>
      </c>
      <c r="AJ76" s="40" t="e">
        <f t="shared" si="109"/>
        <v>#VALUE!</v>
      </c>
      <c r="AK76" s="65" t="e">
        <f t="shared" si="110"/>
        <v>#VALUE!</v>
      </c>
      <c r="AL76" s="64" t="e">
        <f t="shared" si="111"/>
        <v>#VALUE!</v>
      </c>
      <c r="AM76" s="30">
        <f t="shared" si="112"/>
        <v>0</v>
      </c>
      <c r="AN76" s="29" t="str">
        <f t="shared" si="113"/>
        <v/>
      </c>
      <c r="AO76" s="2"/>
      <c r="AP76" s="63"/>
      <c r="AQ76" s="63"/>
      <c r="AR76" s="62"/>
      <c r="AS76" s="14"/>
      <c r="AT76" s="18"/>
      <c r="AU76" s="18"/>
      <c r="AV76" s="18"/>
      <c r="AW76" s="18"/>
      <c r="AX76" s="18"/>
      <c r="AY76" s="18"/>
      <c r="AZ76" s="14"/>
      <c r="BA76" s="18"/>
      <c r="BB76" s="18"/>
      <c r="BC76" s="18"/>
      <c r="BD76" s="18"/>
      <c r="BE76" s="18"/>
      <c r="BF76" s="18"/>
      <c r="BG76" s="14"/>
      <c r="BH76" s="14"/>
      <c r="BI76" s="18"/>
      <c r="BJ76" s="18"/>
      <c r="BK76" s="18"/>
      <c r="BL76" s="18"/>
      <c r="BM76" s="18"/>
      <c r="BN76" s="18"/>
      <c r="BO76" s="13"/>
      <c r="BP76" s="15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6"/>
      <c r="CI76" s="14"/>
      <c r="CJ76" s="15"/>
      <c r="CK76" s="14"/>
      <c r="CL76" s="14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</row>
    <row r="77" spans="1:153" s="6" customFormat="1" ht="12.75" customHeight="1" outlineLevel="1" x14ac:dyDescent="0.2">
      <c r="A77" s="28"/>
      <c r="B77" s="79"/>
      <c r="C77" s="78"/>
      <c r="D77" s="77"/>
      <c r="E77" s="75"/>
      <c r="F77" s="76"/>
      <c r="G77" s="75">
        <f t="shared" si="90"/>
        <v>0</v>
      </c>
      <c r="H77" s="74"/>
      <c r="I77" s="73"/>
      <c r="J77" s="72" t="str">
        <f t="shared" si="91"/>
        <v/>
      </c>
      <c r="K77" s="53" t="str">
        <f t="shared" si="92"/>
        <v/>
      </c>
      <c r="L77" s="71"/>
      <c r="M77" s="70"/>
      <c r="N77" s="70">
        <f t="shared" si="93"/>
        <v>0</v>
      </c>
      <c r="O77" s="69" t="str">
        <f>IF(OR(D77="",D77="Honorar"),"",IF(VLOOKUP(D77,Durchschnittssätze!$A$5:$Q$48,5,FALSE)&lt;0,"entfällt für",IF(N77=0,"",ROUND((VLOOKUP(D77,Durchschnittssätze!$A$5:$Q$48,5,FALSE)/39.8*E77),2))))</f>
        <v/>
      </c>
      <c r="P77" s="69" t="str">
        <f>IF(OR(D77="",D77="Honorar"),"",IF(VLOOKUP(D77,Durchschnittssätze!$A$5:$Q$48,9,FALSE)&lt;0,"Beamte",IF(N77=0,"",ROUND((VLOOKUP(D77,Durchschnittssätze!$A$5:$Q$48,9,FALSE)/39.8*E77),2))))</f>
        <v/>
      </c>
      <c r="Q77" s="68" t="str">
        <f>IF(D77="Honorar",N77,IF(P77="Beamte",VLOOKUP(D77,Durchschnittssätze!$A$5:$Q$48,17,FALSE),IF(N77&lt;O77,"keine",ROUND(IF(AND(N77&gt;=O77,N77&lt;P77),VLOOKUP(D77,Durchschnittssätze!$A$5:$Q$48,13,FALSE),VLOOKUP(D77,Durchschnittssätze!$A$5:$Q$48,17,FALSE)),2))))</f>
        <v>keine</v>
      </c>
      <c r="R77" s="67" t="str">
        <f t="shared" si="94"/>
        <v>Förderung</v>
      </c>
      <c r="S77" s="66">
        <f t="shared" si="95"/>
        <v>0</v>
      </c>
      <c r="T77" s="17"/>
      <c r="U77" s="21"/>
      <c r="V77" s="18"/>
      <c r="W77" s="46">
        <f t="shared" si="96"/>
        <v>1</v>
      </c>
      <c r="X77" s="45">
        <f t="shared" si="97"/>
        <v>0</v>
      </c>
      <c r="Y77" s="44">
        <f t="shared" si="98"/>
        <v>0</v>
      </c>
      <c r="Z77" s="43" t="e">
        <f t="shared" si="99"/>
        <v>#VALUE!</v>
      </c>
      <c r="AA77" s="42" t="e">
        <f t="shared" si="100"/>
        <v>#VALUE!</v>
      </c>
      <c r="AB77" s="41" t="e">
        <f t="shared" si="101"/>
        <v>#VALUE!</v>
      </c>
      <c r="AC77" s="40" t="e">
        <f t="shared" si="102"/>
        <v>#VALUE!</v>
      </c>
      <c r="AD77" s="39" t="e">
        <f t="shared" si="103"/>
        <v>#VALUE!</v>
      </c>
      <c r="AE77" s="38" t="e">
        <f t="shared" si="104"/>
        <v>#VALUE!</v>
      </c>
      <c r="AF77" s="37" t="e">
        <f t="shared" si="105"/>
        <v>#VALUE!</v>
      </c>
      <c r="AG77" s="43" t="e">
        <f t="shared" si="106"/>
        <v>#VALUE!</v>
      </c>
      <c r="AH77" s="42" t="e">
        <f t="shared" si="107"/>
        <v>#VALUE!</v>
      </c>
      <c r="AI77" s="41" t="e">
        <f t="shared" si="108"/>
        <v>#VALUE!</v>
      </c>
      <c r="AJ77" s="40" t="e">
        <f t="shared" si="109"/>
        <v>#VALUE!</v>
      </c>
      <c r="AK77" s="65" t="e">
        <f t="shared" si="110"/>
        <v>#VALUE!</v>
      </c>
      <c r="AL77" s="64" t="e">
        <f t="shared" si="111"/>
        <v>#VALUE!</v>
      </c>
      <c r="AM77" s="30">
        <f t="shared" si="112"/>
        <v>0</v>
      </c>
      <c r="AN77" s="29" t="str">
        <f t="shared" si="113"/>
        <v/>
      </c>
      <c r="AO77" s="2"/>
      <c r="AP77" s="63"/>
      <c r="AQ77" s="63"/>
      <c r="AR77" s="62"/>
      <c r="AS77" s="14"/>
      <c r="AT77" s="18"/>
      <c r="AU77" s="18"/>
      <c r="AV77" s="18"/>
      <c r="AW77" s="18"/>
      <c r="AX77" s="18"/>
      <c r="AY77" s="18"/>
      <c r="AZ77" s="14"/>
      <c r="BA77" s="18"/>
      <c r="BB77" s="18"/>
      <c r="BC77" s="18"/>
      <c r="BD77" s="18"/>
      <c r="BE77" s="18"/>
      <c r="BF77" s="18"/>
      <c r="BG77" s="14"/>
      <c r="BH77" s="14"/>
      <c r="BI77" s="18"/>
      <c r="BJ77" s="18"/>
      <c r="BK77" s="18"/>
      <c r="BL77" s="18"/>
      <c r="BM77" s="18"/>
      <c r="BN77" s="18"/>
      <c r="BO77" s="13"/>
      <c r="BP77" s="15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6"/>
      <c r="CI77" s="14"/>
      <c r="CJ77" s="15"/>
      <c r="CK77" s="14"/>
      <c r="CL77" s="14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</row>
    <row r="78" spans="1:153" s="6" customFormat="1" ht="12.75" customHeight="1" outlineLevel="1" x14ac:dyDescent="0.2">
      <c r="A78" s="28"/>
      <c r="B78" s="79"/>
      <c r="C78" s="80"/>
      <c r="D78" s="77"/>
      <c r="E78" s="75"/>
      <c r="F78" s="76"/>
      <c r="G78" s="75">
        <f t="shared" si="90"/>
        <v>0</v>
      </c>
      <c r="H78" s="74"/>
      <c r="I78" s="73"/>
      <c r="J78" s="72" t="str">
        <f t="shared" si="91"/>
        <v/>
      </c>
      <c r="K78" s="53" t="str">
        <f t="shared" si="92"/>
        <v/>
      </c>
      <c r="L78" s="71"/>
      <c r="M78" s="70"/>
      <c r="N78" s="70">
        <f t="shared" si="93"/>
        <v>0</v>
      </c>
      <c r="O78" s="69" t="str">
        <f>IF(OR(D78="",D78="Honorar"),"",IF(VLOOKUP(D78,Durchschnittssätze!$A$5:$Q$48,5,FALSE)&lt;0,"entfällt für",IF(N78=0,"",ROUND((VLOOKUP(D78,Durchschnittssätze!$A$5:$Q$48,5,FALSE)/39.8*E78),2))))</f>
        <v/>
      </c>
      <c r="P78" s="69" t="str">
        <f>IF(OR(D78="",D78="Honorar"),"",IF(VLOOKUP(D78,Durchschnittssätze!$A$5:$Q$48,9,FALSE)&lt;0,"Beamte",IF(N78=0,"",ROUND((VLOOKUP(D78,Durchschnittssätze!$A$5:$Q$48,9,FALSE)/39.8*E78),2))))</f>
        <v/>
      </c>
      <c r="Q78" s="68" t="str">
        <f>IF(D78="Honorar",N78,IF(P78="Beamte",VLOOKUP(D78,Durchschnittssätze!$A$5:$Q$48,17,FALSE),IF(N78&lt;O78,"keine",ROUND(IF(AND(N78&gt;=O78,N78&lt;P78),VLOOKUP(D78,Durchschnittssätze!$A$5:$Q$48,13,FALSE),VLOOKUP(D78,Durchschnittssätze!$A$5:$Q$48,17,FALSE)),2))))</f>
        <v>keine</v>
      </c>
      <c r="R78" s="67" t="str">
        <f t="shared" si="94"/>
        <v>Förderung</v>
      </c>
      <c r="S78" s="66">
        <f t="shared" si="95"/>
        <v>0</v>
      </c>
      <c r="T78" s="17"/>
      <c r="U78" s="21"/>
      <c r="V78" s="18"/>
      <c r="W78" s="46">
        <f t="shared" si="96"/>
        <v>1</v>
      </c>
      <c r="X78" s="45">
        <f t="shared" si="97"/>
        <v>0</v>
      </c>
      <c r="Y78" s="44">
        <f t="shared" si="98"/>
        <v>0</v>
      </c>
      <c r="Z78" s="43" t="e">
        <f t="shared" si="99"/>
        <v>#VALUE!</v>
      </c>
      <c r="AA78" s="42" t="e">
        <f t="shared" si="100"/>
        <v>#VALUE!</v>
      </c>
      <c r="AB78" s="41" t="e">
        <f t="shared" si="101"/>
        <v>#VALUE!</v>
      </c>
      <c r="AC78" s="40" t="e">
        <f t="shared" si="102"/>
        <v>#VALUE!</v>
      </c>
      <c r="AD78" s="39" t="e">
        <f t="shared" si="103"/>
        <v>#VALUE!</v>
      </c>
      <c r="AE78" s="38" t="e">
        <f t="shared" si="104"/>
        <v>#VALUE!</v>
      </c>
      <c r="AF78" s="37" t="e">
        <f t="shared" si="105"/>
        <v>#VALUE!</v>
      </c>
      <c r="AG78" s="43" t="e">
        <f t="shared" si="106"/>
        <v>#VALUE!</v>
      </c>
      <c r="AH78" s="42" t="e">
        <f t="shared" si="107"/>
        <v>#VALUE!</v>
      </c>
      <c r="AI78" s="41" t="e">
        <f t="shared" si="108"/>
        <v>#VALUE!</v>
      </c>
      <c r="AJ78" s="40" t="e">
        <f t="shared" si="109"/>
        <v>#VALUE!</v>
      </c>
      <c r="AK78" s="65" t="e">
        <f t="shared" si="110"/>
        <v>#VALUE!</v>
      </c>
      <c r="AL78" s="64" t="e">
        <f t="shared" si="111"/>
        <v>#VALUE!</v>
      </c>
      <c r="AM78" s="30">
        <f t="shared" si="112"/>
        <v>0</v>
      </c>
      <c r="AN78" s="29" t="str">
        <f t="shared" si="113"/>
        <v/>
      </c>
      <c r="AO78" s="2"/>
      <c r="AP78" s="63"/>
      <c r="AQ78" s="63"/>
      <c r="AR78" s="62"/>
      <c r="AS78" s="14"/>
      <c r="AT78" s="18"/>
      <c r="AU78" s="18"/>
      <c r="AV78" s="18"/>
      <c r="AW78" s="18"/>
      <c r="AX78" s="18"/>
      <c r="AY78" s="18"/>
      <c r="AZ78" s="14"/>
      <c r="BA78" s="18"/>
      <c r="BB78" s="18"/>
      <c r="BC78" s="18"/>
      <c r="BD78" s="18"/>
      <c r="BE78" s="18"/>
      <c r="BF78" s="18"/>
      <c r="BG78" s="14"/>
      <c r="BH78" s="14"/>
      <c r="BI78" s="18"/>
      <c r="BJ78" s="18"/>
      <c r="BK78" s="18"/>
      <c r="BL78" s="18"/>
      <c r="BM78" s="18"/>
      <c r="BN78" s="18"/>
      <c r="BO78" s="13"/>
      <c r="BP78" s="15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6"/>
      <c r="CI78" s="14"/>
      <c r="CJ78" s="15"/>
      <c r="CK78" s="14"/>
      <c r="CL78" s="14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</row>
    <row r="79" spans="1:153" s="6" customFormat="1" ht="12.75" customHeight="1" outlineLevel="1" x14ac:dyDescent="0.2">
      <c r="A79" s="28"/>
      <c r="B79" s="79"/>
      <c r="C79" s="80"/>
      <c r="D79" s="77"/>
      <c r="E79" s="75"/>
      <c r="F79" s="76"/>
      <c r="G79" s="75">
        <f t="shared" si="90"/>
        <v>0</v>
      </c>
      <c r="H79" s="74"/>
      <c r="I79" s="73"/>
      <c r="J79" s="72" t="str">
        <f t="shared" si="91"/>
        <v/>
      </c>
      <c r="K79" s="53" t="str">
        <f t="shared" si="92"/>
        <v/>
      </c>
      <c r="L79" s="71"/>
      <c r="M79" s="70"/>
      <c r="N79" s="70">
        <f t="shared" si="93"/>
        <v>0</v>
      </c>
      <c r="O79" s="69" t="str">
        <f>IF(OR(D79="",D79="Honorar"),"",IF(VLOOKUP(D79,Durchschnittssätze!$A$5:$Q$48,5,FALSE)&lt;0,"entfällt für",IF(N79=0,"",ROUND((VLOOKUP(D79,Durchschnittssätze!$A$5:$Q$48,5,FALSE)/39.8*E79),2))))</f>
        <v/>
      </c>
      <c r="P79" s="69" t="str">
        <f>IF(OR(D79="",D79="Honorar"),"",IF(VLOOKUP(D79,Durchschnittssätze!$A$5:$Q$48,9,FALSE)&lt;0,"Beamte",IF(N79=0,"",ROUND((VLOOKUP(D79,Durchschnittssätze!$A$5:$Q$48,9,FALSE)/39.8*E79),2))))</f>
        <v/>
      </c>
      <c r="Q79" s="68" t="str">
        <f>IF(D79="Honorar",N79,IF(P79="Beamte",VLOOKUP(D79,Durchschnittssätze!$A$5:$Q$48,17,FALSE),IF(N79&lt;O79,"keine",ROUND(IF(AND(N79&gt;=O79,N79&lt;P79),VLOOKUP(D79,Durchschnittssätze!$A$5:$Q$48,13,FALSE),VLOOKUP(D79,Durchschnittssätze!$A$5:$Q$48,17,FALSE)),2))))</f>
        <v>keine</v>
      </c>
      <c r="R79" s="67" t="str">
        <f t="shared" si="94"/>
        <v>Förderung</v>
      </c>
      <c r="S79" s="66">
        <f t="shared" si="95"/>
        <v>0</v>
      </c>
      <c r="T79" s="17"/>
      <c r="U79" s="21"/>
      <c r="V79" s="18"/>
      <c r="W79" s="46">
        <f t="shared" si="96"/>
        <v>1</v>
      </c>
      <c r="X79" s="45">
        <f t="shared" si="97"/>
        <v>0</v>
      </c>
      <c r="Y79" s="44">
        <f t="shared" si="98"/>
        <v>0</v>
      </c>
      <c r="Z79" s="43" t="e">
        <f t="shared" si="99"/>
        <v>#VALUE!</v>
      </c>
      <c r="AA79" s="42" t="e">
        <f t="shared" si="100"/>
        <v>#VALUE!</v>
      </c>
      <c r="AB79" s="41" t="e">
        <f t="shared" si="101"/>
        <v>#VALUE!</v>
      </c>
      <c r="AC79" s="40" t="e">
        <f t="shared" si="102"/>
        <v>#VALUE!</v>
      </c>
      <c r="AD79" s="39" t="e">
        <f t="shared" si="103"/>
        <v>#VALUE!</v>
      </c>
      <c r="AE79" s="38" t="e">
        <f t="shared" si="104"/>
        <v>#VALUE!</v>
      </c>
      <c r="AF79" s="37" t="e">
        <f t="shared" si="105"/>
        <v>#VALUE!</v>
      </c>
      <c r="AG79" s="43" t="e">
        <f t="shared" si="106"/>
        <v>#VALUE!</v>
      </c>
      <c r="AH79" s="42" t="e">
        <f t="shared" si="107"/>
        <v>#VALUE!</v>
      </c>
      <c r="AI79" s="41" t="e">
        <f t="shared" si="108"/>
        <v>#VALUE!</v>
      </c>
      <c r="AJ79" s="40" t="e">
        <f t="shared" si="109"/>
        <v>#VALUE!</v>
      </c>
      <c r="AK79" s="65" t="e">
        <f t="shared" si="110"/>
        <v>#VALUE!</v>
      </c>
      <c r="AL79" s="64" t="e">
        <f t="shared" si="111"/>
        <v>#VALUE!</v>
      </c>
      <c r="AM79" s="30">
        <f t="shared" si="112"/>
        <v>0</v>
      </c>
      <c r="AN79" s="29" t="str">
        <f t="shared" si="113"/>
        <v/>
      </c>
      <c r="AO79" s="2"/>
      <c r="AP79" s="63"/>
      <c r="AQ79" s="63"/>
      <c r="AR79" s="62"/>
      <c r="AS79" s="14"/>
      <c r="AT79" s="18"/>
      <c r="AU79" s="18"/>
      <c r="AV79" s="18"/>
      <c r="AW79" s="18"/>
      <c r="AX79" s="18"/>
      <c r="AY79" s="18"/>
      <c r="AZ79" s="14"/>
      <c r="BA79" s="18"/>
      <c r="BB79" s="18"/>
      <c r="BC79" s="18"/>
      <c r="BD79" s="18"/>
      <c r="BE79" s="18"/>
      <c r="BF79" s="18"/>
      <c r="BG79" s="14"/>
      <c r="BH79" s="14"/>
      <c r="BI79" s="18"/>
      <c r="BJ79" s="18"/>
      <c r="BK79" s="18"/>
      <c r="BL79" s="18"/>
      <c r="BM79" s="18"/>
      <c r="BN79" s="18"/>
      <c r="BO79" s="13"/>
      <c r="BP79" s="15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6"/>
      <c r="CI79" s="14"/>
      <c r="CJ79" s="15"/>
      <c r="CK79" s="14"/>
      <c r="CL79" s="14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</row>
    <row r="80" spans="1:153" s="6" customFormat="1" ht="12.75" customHeight="1" outlineLevel="1" x14ac:dyDescent="0.2">
      <c r="A80" s="28"/>
      <c r="B80" s="79"/>
      <c r="C80" s="78"/>
      <c r="D80" s="77"/>
      <c r="E80" s="75"/>
      <c r="F80" s="76"/>
      <c r="G80" s="75">
        <f t="shared" si="90"/>
        <v>0</v>
      </c>
      <c r="H80" s="74"/>
      <c r="I80" s="73"/>
      <c r="J80" s="72" t="str">
        <f t="shared" si="91"/>
        <v/>
      </c>
      <c r="K80" s="53" t="str">
        <f t="shared" si="92"/>
        <v/>
      </c>
      <c r="L80" s="71"/>
      <c r="M80" s="70"/>
      <c r="N80" s="70">
        <f t="shared" si="93"/>
        <v>0</v>
      </c>
      <c r="O80" s="69" t="str">
        <f>IF(OR(D80="",D80="Honorar"),"",IF(VLOOKUP(D80,Durchschnittssätze!$A$5:$Q$48,5,FALSE)&lt;0,"entfällt für",IF(N80=0,"",ROUND((VLOOKUP(D80,Durchschnittssätze!$A$5:$Q$48,5,FALSE)/39.8*E80),2))))</f>
        <v/>
      </c>
      <c r="P80" s="69" t="str">
        <f>IF(OR(D80="",D80="Honorar"),"",IF(VLOOKUP(D80,Durchschnittssätze!$A$5:$Q$48,9,FALSE)&lt;0,"Beamte",IF(N80=0,"",ROUND((VLOOKUP(D80,Durchschnittssätze!$A$5:$Q$48,9,FALSE)/39.8*E80),2))))</f>
        <v/>
      </c>
      <c r="Q80" s="68" t="str">
        <f>IF(D80="Honorar",N80,IF(P80="Beamte",VLOOKUP(D80,Durchschnittssätze!$A$5:$Q$48,17,FALSE),IF(N80&lt;O80,"keine",ROUND(IF(AND(N80&gt;=O80,N80&lt;P80),VLOOKUP(D80,Durchschnittssätze!$A$5:$Q$48,13,FALSE),VLOOKUP(D80,Durchschnittssätze!$A$5:$Q$48,17,FALSE)),2))))</f>
        <v>keine</v>
      </c>
      <c r="R80" s="67" t="str">
        <f t="shared" si="94"/>
        <v>Förderung</v>
      </c>
      <c r="S80" s="66">
        <f t="shared" si="95"/>
        <v>0</v>
      </c>
      <c r="T80" s="17"/>
      <c r="U80" s="21"/>
      <c r="V80" s="18"/>
      <c r="W80" s="46">
        <f t="shared" si="96"/>
        <v>1</v>
      </c>
      <c r="X80" s="45">
        <f t="shared" si="97"/>
        <v>0</v>
      </c>
      <c r="Y80" s="44">
        <f t="shared" si="98"/>
        <v>0</v>
      </c>
      <c r="Z80" s="43" t="e">
        <f t="shared" si="99"/>
        <v>#VALUE!</v>
      </c>
      <c r="AA80" s="42" t="e">
        <f t="shared" si="100"/>
        <v>#VALUE!</v>
      </c>
      <c r="AB80" s="41" t="e">
        <f t="shared" si="101"/>
        <v>#VALUE!</v>
      </c>
      <c r="AC80" s="40" t="e">
        <f t="shared" si="102"/>
        <v>#VALUE!</v>
      </c>
      <c r="AD80" s="39" t="e">
        <f t="shared" si="103"/>
        <v>#VALUE!</v>
      </c>
      <c r="AE80" s="38" t="e">
        <f t="shared" si="104"/>
        <v>#VALUE!</v>
      </c>
      <c r="AF80" s="37" t="e">
        <f t="shared" si="105"/>
        <v>#VALUE!</v>
      </c>
      <c r="AG80" s="43" t="e">
        <f t="shared" si="106"/>
        <v>#VALUE!</v>
      </c>
      <c r="AH80" s="42" t="e">
        <f t="shared" si="107"/>
        <v>#VALUE!</v>
      </c>
      <c r="AI80" s="41" t="e">
        <f t="shared" si="108"/>
        <v>#VALUE!</v>
      </c>
      <c r="AJ80" s="40" t="e">
        <f t="shared" si="109"/>
        <v>#VALUE!</v>
      </c>
      <c r="AK80" s="65" t="e">
        <f t="shared" si="110"/>
        <v>#VALUE!</v>
      </c>
      <c r="AL80" s="64" t="e">
        <f t="shared" si="111"/>
        <v>#VALUE!</v>
      </c>
      <c r="AM80" s="30">
        <f t="shared" si="112"/>
        <v>0</v>
      </c>
      <c r="AN80" s="29" t="str">
        <f t="shared" si="113"/>
        <v/>
      </c>
      <c r="AO80" s="2"/>
      <c r="AP80" s="63"/>
      <c r="AQ80" s="63"/>
      <c r="AR80" s="62"/>
      <c r="AS80" s="14"/>
      <c r="AT80" s="18"/>
      <c r="AU80" s="18"/>
      <c r="AV80" s="18"/>
      <c r="AW80" s="18"/>
      <c r="AX80" s="18"/>
      <c r="AY80" s="18"/>
      <c r="AZ80" s="14"/>
      <c r="BA80" s="18"/>
      <c r="BB80" s="18"/>
      <c r="BC80" s="18"/>
      <c r="BD80" s="18"/>
      <c r="BE80" s="18"/>
      <c r="BF80" s="18"/>
      <c r="BG80" s="14"/>
      <c r="BH80" s="14"/>
      <c r="BI80" s="18"/>
      <c r="BJ80" s="18"/>
      <c r="BK80" s="18"/>
      <c r="BL80" s="18"/>
      <c r="BM80" s="18"/>
      <c r="BN80" s="18"/>
      <c r="BO80" s="13"/>
      <c r="BP80" s="15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6"/>
      <c r="CI80" s="14"/>
      <c r="CJ80" s="15"/>
      <c r="CK80" s="14"/>
      <c r="CL80" s="14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</row>
    <row r="81" spans="1:153" s="6" customFormat="1" ht="12.75" customHeight="1" outlineLevel="1" x14ac:dyDescent="0.2">
      <c r="A81" s="28"/>
      <c r="B81" s="79"/>
      <c r="C81" s="80"/>
      <c r="D81" s="77"/>
      <c r="E81" s="75"/>
      <c r="F81" s="76"/>
      <c r="G81" s="75">
        <f t="shared" si="90"/>
        <v>0</v>
      </c>
      <c r="H81" s="74"/>
      <c r="I81" s="73"/>
      <c r="J81" s="72" t="str">
        <f t="shared" si="91"/>
        <v/>
      </c>
      <c r="K81" s="53" t="str">
        <f t="shared" si="92"/>
        <v/>
      </c>
      <c r="L81" s="71"/>
      <c r="M81" s="70"/>
      <c r="N81" s="70">
        <f t="shared" si="93"/>
        <v>0</v>
      </c>
      <c r="O81" s="69" t="str">
        <f>IF(OR(D81="",D81="Honorar"),"",IF(VLOOKUP(D81,Durchschnittssätze!$A$5:$Q$48,5,FALSE)&lt;0,"entfällt für",IF(N81=0,"",ROUND((VLOOKUP(D81,Durchschnittssätze!$A$5:$Q$48,5,FALSE)/39.8*E81),2))))</f>
        <v/>
      </c>
      <c r="P81" s="69" t="str">
        <f>IF(OR(D81="",D81="Honorar"),"",IF(VLOOKUP(D81,Durchschnittssätze!$A$5:$Q$48,9,FALSE)&lt;0,"Beamte",IF(N81=0,"",ROUND((VLOOKUP(D81,Durchschnittssätze!$A$5:$Q$48,9,FALSE)/39.8*E81),2))))</f>
        <v/>
      </c>
      <c r="Q81" s="68" t="str">
        <f>IF(D81="Honorar",N81,IF(P81="Beamte",VLOOKUP(D81,Durchschnittssätze!$A$5:$Q$48,17,FALSE),IF(N81&lt;O81,"keine",ROUND(IF(AND(N81&gt;=O81,N81&lt;P81),VLOOKUP(D81,Durchschnittssätze!$A$5:$Q$48,13,FALSE),VLOOKUP(D81,Durchschnittssätze!$A$5:$Q$48,17,FALSE)),2))))</f>
        <v>keine</v>
      </c>
      <c r="R81" s="67" t="str">
        <f t="shared" si="94"/>
        <v>Förderung</v>
      </c>
      <c r="S81" s="66">
        <f t="shared" si="95"/>
        <v>0</v>
      </c>
      <c r="T81" s="17"/>
      <c r="U81" s="21"/>
      <c r="V81" s="18"/>
      <c r="W81" s="46">
        <f t="shared" si="96"/>
        <v>1</v>
      </c>
      <c r="X81" s="45">
        <f t="shared" si="97"/>
        <v>0</v>
      </c>
      <c r="Y81" s="44">
        <f t="shared" si="98"/>
        <v>0</v>
      </c>
      <c r="Z81" s="43" t="e">
        <f t="shared" si="99"/>
        <v>#VALUE!</v>
      </c>
      <c r="AA81" s="42" t="e">
        <f t="shared" si="100"/>
        <v>#VALUE!</v>
      </c>
      <c r="AB81" s="41" t="e">
        <f t="shared" si="101"/>
        <v>#VALUE!</v>
      </c>
      <c r="AC81" s="40" t="e">
        <f t="shared" si="102"/>
        <v>#VALUE!</v>
      </c>
      <c r="AD81" s="39" t="e">
        <f t="shared" si="103"/>
        <v>#VALUE!</v>
      </c>
      <c r="AE81" s="38" t="e">
        <f t="shared" si="104"/>
        <v>#VALUE!</v>
      </c>
      <c r="AF81" s="37" t="e">
        <f t="shared" si="105"/>
        <v>#VALUE!</v>
      </c>
      <c r="AG81" s="43" t="e">
        <f t="shared" si="106"/>
        <v>#VALUE!</v>
      </c>
      <c r="AH81" s="42" t="e">
        <f t="shared" si="107"/>
        <v>#VALUE!</v>
      </c>
      <c r="AI81" s="41" t="e">
        <f t="shared" si="108"/>
        <v>#VALUE!</v>
      </c>
      <c r="AJ81" s="40" t="e">
        <f t="shared" si="109"/>
        <v>#VALUE!</v>
      </c>
      <c r="AK81" s="65" t="e">
        <f t="shared" si="110"/>
        <v>#VALUE!</v>
      </c>
      <c r="AL81" s="64" t="e">
        <f t="shared" si="111"/>
        <v>#VALUE!</v>
      </c>
      <c r="AM81" s="30">
        <f t="shared" si="112"/>
        <v>0</v>
      </c>
      <c r="AN81" s="29" t="str">
        <f t="shared" si="113"/>
        <v/>
      </c>
      <c r="AO81" s="2"/>
      <c r="AP81" s="63"/>
      <c r="AQ81" s="63"/>
      <c r="AR81" s="62"/>
      <c r="AS81" s="14"/>
      <c r="AT81" s="18"/>
      <c r="AU81" s="18"/>
      <c r="AV81" s="18"/>
      <c r="AW81" s="18"/>
      <c r="AX81" s="18"/>
      <c r="AY81" s="18"/>
      <c r="AZ81" s="14"/>
      <c r="BA81" s="18"/>
      <c r="BB81" s="18"/>
      <c r="BC81" s="18"/>
      <c r="BD81" s="18"/>
      <c r="BE81" s="18"/>
      <c r="BF81" s="18"/>
      <c r="BG81" s="14"/>
      <c r="BH81" s="14"/>
      <c r="BI81" s="18"/>
      <c r="BJ81" s="18"/>
      <c r="BK81" s="18"/>
      <c r="BL81" s="18"/>
      <c r="BM81" s="18"/>
      <c r="BN81" s="18"/>
      <c r="BO81" s="13"/>
      <c r="BP81" s="15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6"/>
      <c r="CI81" s="14"/>
      <c r="CJ81" s="15"/>
      <c r="CK81" s="14"/>
      <c r="CL81" s="14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</row>
    <row r="82" spans="1:153" s="6" customFormat="1" ht="12.75" customHeight="1" outlineLevel="1" x14ac:dyDescent="0.2">
      <c r="A82" s="28"/>
      <c r="B82" s="79"/>
      <c r="C82" s="80"/>
      <c r="D82" s="77"/>
      <c r="E82" s="75"/>
      <c r="F82" s="76"/>
      <c r="G82" s="75">
        <f t="shared" si="90"/>
        <v>0</v>
      </c>
      <c r="H82" s="74"/>
      <c r="I82" s="73"/>
      <c r="J82" s="72" t="str">
        <f t="shared" si="91"/>
        <v/>
      </c>
      <c r="K82" s="53" t="str">
        <f t="shared" si="92"/>
        <v/>
      </c>
      <c r="L82" s="71"/>
      <c r="M82" s="70"/>
      <c r="N82" s="70">
        <f t="shared" si="93"/>
        <v>0</v>
      </c>
      <c r="O82" s="69" t="str">
        <f>IF(OR(D82="",D82="Honorar"),"",IF(VLOOKUP(D82,Durchschnittssätze!$A$5:$Q$48,5,FALSE)&lt;0,"entfällt für",IF(N82=0,"",ROUND((VLOOKUP(D82,Durchschnittssätze!$A$5:$Q$48,5,FALSE)/39.8*E82),2))))</f>
        <v/>
      </c>
      <c r="P82" s="69" t="str">
        <f>IF(OR(D82="",D82="Honorar"),"",IF(VLOOKUP(D82,Durchschnittssätze!$A$5:$Q$48,9,FALSE)&lt;0,"Beamte",IF(N82=0,"",ROUND((VLOOKUP(D82,Durchschnittssätze!$A$5:$Q$48,9,FALSE)/39.8*E82),2))))</f>
        <v/>
      </c>
      <c r="Q82" s="68" t="str">
        <f>IF(D82="Honorar",N82,IF(P82="Beamte",VLOOKUP(D82,Durchschnittssätze!$A$5:$Q$48,17,FALSE),IF(N82&lt;O82,"keine",ROUND(IF(AND(N82&gt;=O82,N82&lt;P82),VLOOKUP(D82,Durchschnittssätze!$A$5:$Q$48,13,FALSE),VLOOKUP(D82,Durchschnittssätze!$A$5:$Q$48,17,FALSE)),2))))</f>
        <v>keine</v>
      </c>
      <c r="R82" s="67" t="str">
        <f t="shared" si="94"/>
        <v>Förderung</v>
      </c>
      <c r="S82" s="66">
        <f t="shared" si="95"/>
        <v>0</v>
      </c>
      <c r="T82" s="17"/>
      <c r="U82" s="21"/>
      <c r="V82" s="18"/>
      <c r="W82" s="46">
        <f t="shared" si="96"/>
        <v>1</v>
      </c>
      <c r="X82" s="45">
        <f t="shared" si="97"/>
        <v>0</v>
      </c>
      <c r="Y82" s="44">
        <f t="shared" si="98"/>
        <v>0</v>
      </c>
      <c r="Z82" s="43" t="e">
        <f t="shared" si="99"/>
        <v>#VALUE!</v>
      </c>
      <c r="AA82" s="42" t="e">
        <f t="shared" si="100"/>
        <v>#VALUE!</v>
      </c>
      <c r="AB82" s="41" t="e">
        <f t="shared" si="101"/>
        <v>#VALUE!</v>
      </c>
      <c r="AC82" s="40" t="e">
        <f t="shared" si="102"/>
        <v>#VALUE!</v>
      </c>
      <c r="AD82" s="39" t="e">
        <f t="shared" si="103"/>
        <v>#VALUE!</v>
      </c>
      <c r="AE82" s="38" t="e">
        <f t="shared" si="104"/>
        <v>#VALUE!</v>
      </c>
      <c r="AF82" s="37" t="e">
        <f t="shared" si="105"/>
        <v>#VALUE!</v>
      </c>
      <c r="AG82" s="43" t="e">
        <f t="shared" si="106"/>
        <v>#VALUE!</v>
      </c>
      <c r="AH82" s="42" t="e">
        <f t="shared" si="107"/>
        <v>#VALUE!</v>
      </c>
      <c r="AI82" s="41" t="e">
        <f t="shared" si="108"/>
        <v>#VALUE!</v>
      </c>
      <c r="AJ82" s="40" t="e">
        <f t="shared" si="109"/>
        <v>#VALUE!</v>
      </c>
      <c r="AK82" s="65" t="e">
        <f t="shared" si="110"/>
        <v>#VALUE!</v>
      </c>
      <c r="AL82" s="64" t="e">
        <f t="shared" si="111"/>
        <v>#VALUE!</v>
      </c>
      <c r="AM82" s="30">
        <f t="shared" si="112"/>
        <v>0</v>
      </c>
      <c r="AN82" s="29" t="str">
        <f t="shared" si="113"/>
        <v/>
      </c>
      <c r="AO82" s="2"/>
      <c r="AP82" s="63"/>
      <c r="AQ82" s="63"/>
      <c r="AR82" s="62"/>
      <c r="AS82" s="14"/>
      <c r="AT82" s="18"/>
      <c r="AU82" s="18"/>
      <c r="AV82" s="18"/>
      <c r="AW82" s="18"/>
      <c r="AX82" s="18"/>
      <c r="AY82" s="18"/>
      <c r="AZ82" s="14"/>
      <c r="BA82" s="18"/>
      <c r="BB82" s="18"/>
      <c r="BC82" s="18"/>
      <c r="BD82" s="18"/>
      <c r="BE82" s="18"/>
      <c r="BF82" s="18"/>
      <c r="BG82" s="14"/>
      <c r="BH82" s="14"/>
      <c r="BI82" s="18"/>
      <c r="BJ82" s="18"/>
      <c r="BK82" s="18"/>
      <c r="BL82" s="18"/>
      <c r="BM82" s="18"/>
      <c r="BN82" s="18"/>
      <c r="BO82" s="13"/>
      <c r="BP82" s="15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6"/>
      <c r="CI82" s="14"/>
      <c r="CJ82" s="15"/>
      <c r="CK82" s="14"/>
      <c r="CL82" s="14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</row>
    <row r="83" spans="1:153" s="6" customFormat="1" ht="12.75" customHeight="1" outlineLevel="1" x14ac:dyDescent="0.2">
      <c r="A83" s="28"/>
      <c r="B83" s="79"/>
      <c r="C83" s="78"/>
      <c r="D83" s="77"/>
      <c r="E83" s="75"/>
      <c r="F83" s="76"/>
      <c r="G83" s="75">
        <f t="shared" si="90"/>
        <v>0</v>
      </c>
      <c r="H83" s="74"/>
      <c r="I83" s="73"/>
      <c r="J83" s="72" t="str">
        <f t="shared" si="91"/>
        <v/>
      </c>
      <c r="K83" s="53" t="str">
        <f t="shared" si="92"/>
        <v/>
      </c>
      <c r="L83" s="71"/>
      <c r="M83" s="70"/>
      <c r="N83" s="70">
        <f t="shared" si="93"/>
        <v>0</v>
      </c>
      <c r="O83" s="69" t="str">
        <f>IF(OR(D83="",D83="Honorar"),"",IF(VLOOKUP(D83,Durchschnittssätze!$A$5:$Q$48,5,FALSE)&lt;0,"entfällt für",IF(N83=0,"",ROUND((VLOOKUP(D83,Durchschnittssätze!$A$5:$Q$48,5,FALSE)/39.8*E83),2))))</f>
        <v/>
      </c>
      <c r="P83" s="69" t="str">
        <f>IF(OR(D83="",D83="Honorar"),"",IF(VLOOKUP(D83,Durchschnittssätze!$A$5:$Q$48,9,FALSE)&lt;0,"Beamte",IF(N83=0,"",ROUND((VLOOKUP(D83,Durchschnittssätze!$A$5:$Q$48,9,FALSE)/39.8*E83),2))))</f>
        <v/>
      </c>
      <c r="Q83" s="68" t="str">
        <f>IF(D83="Honorar",N83,IF(P83="Beamte",VLOOKUP(D83,Durchschnittssätze!$A$5:$Q$48,17,FALSE),IF(N83&lt;O83,"keine",ROUND(IF(AND(N83&gt;=O83,N83&lt;P83),VLOOKUP(D83,Durchschnittssätze!$A$5:$Q$48,13,FALSE),VLOOKUP(D83,Durchschnittssätze!$A$5:$Q$48,17,FALSE)),2))))</f>
        <v>keine</v>
      </c>
      <c r="R83" s="67" t="str">
        <f t="shared" si="94"/>
        <v>Förderung</v>
      </c>
      <c r="S83" s="66">
        <f t="shared" si="95"/>
        <v>0</v>
      </c>
      <c r="T83" s="17"/>
      <c r="U83" s="21"/>
      <c r="V83" s="18"/>
      <c r="W83" s="46">
        <f t="shared" si="96"/>
        <v>1</v>
      </c>
      <c r="X83" s="45">
        <f t="shared" si="97"/>
        <v>0</v>
      </c>
      <c r="Y83" s="44">
        <f t="shared" si="98"/>
        <v>0</v>
      </c>
      <c r="Z83" s="43" t="e">
        <f t="shared" si="99"/>
        <v>#VALUE!</v>
      </c>
      <c r="AA83" s="42" t="e">
        <f t="shared" si="100"/>
        <v>#VALUE!</v>
      </c>
      <c r="AB83" s="41" t="e">
        <f t="shared" si="101"/>
        <v>#VALUE!</v>
      </c>
      <c r="AC83" s="40" t="e">
        <f t="shared" si="102"/>
        <v>#VALUE!</v>
      </c>
      <c r="AD83" s="39" t="e">
        <f t="shared" si="103"/>
        <v>#VALUE!</v>
      </c>
      <c r="AE83" s="38" t="e">
        <f t="shared" si="104"/>
        <v>#VALUE!</v>
      </c>
      <c r="AF83" s="37" t="e">
        <f t="shared" si="105"/>
        <v>#VALUE!</v>
      </c>
      <c r="AG83" s="43" t="e">
        <f t="shared" si="106"/>
        <v>#VALUE!</v>
      </c>
      <c r="AH83" s="42" t="e">
        <f t="shared" si="107"/>
        <v>#VALUE!</v>
      </c>
      <c r="AI83" s="41" t="e">
        <f t="shared" si="108"/>
        <v>#VALUE!</v>
      </c>
      <c r="AJ83" s="40" t="e">
        <f t="shared" si="109"/>
        <v>#VALUE!</v>
      </c>
      <c r="AK83" s="65" t="e">
        <f t="shared" si="110"/>
        <v>#VALUE!</v>
      </c>
      <c r="AL83" s="64" t="e">
        <f t="shared" si="111"/>
        <v>#VALUE!</v>
      </c>
      <c r="AM83" s="30">
        <f t="shared" si="112"/>
        <v>0</v>
      </c>
      <c r="AN83" s="29" t="str">
        <f t="shared" si="113"/>
        <v/>
      </c>
      <c r="AO83" s="2"/>
      <c r="AP83" s="63"/>
      <c r="AQ83" s="63"/>
      <c r="AR83" s="62"/>
      <c r="AS83" s="14"/>
      <c r="AT83" s="18"/>
      <c r="AU83" s="18"/>
      <c r="AV83" s="18"/>
      <c r="AW83" s="18"/>
      <c r="AX83" s="18"/>
      <c r="AY83" s="18"/>
      <c r="AZ83" s="14"/>
      <c r="BA83" s="18"/>
      <c r="BB83" s="18"/>
      <c r="BC83" s="18"/>
      <c r="BD83" s="18"/>
      <c r="BE83" s="18"/>
      <c r="BF83" s="18"/>
      <c r="BG83" s="14"/>
      <c r="BH83" s="14"/>
      <c r="BI83" s="18"/>
      <c r="BJ83" s="18"/>
      <c r="BK83" s="18"/>
      <c r="BL83" s="18"/>
      <c r="BM83" s="18"/>
      <c r="BN83" s="18"/>
      <c r="BO83" s="13"/>
      <c r="BP83" s="15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6"/>
      <c r="CI83" s="14"/>
      <c r="CJ83" s="15"/>
      <c r="CK83" s="14"/>
      <c r="CL83" s="14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</row>
    <row r="84" spans="1:153" s="6" customFormat="1" ht="12.75" customHeight="1" outlineLevel="1" thickBot="1" x14ac:dyDescent="0.25">
      <c r="A84" s="28"/>
      <c r="B84" s="61"/>
      <c r="C84" s="60"/>
      <c r="D84" s="59"/>
      <c r="E84" s="57"/>
      <c r="F84" s="58"/>
      <c r="G84" s="57">
        <f t="shared" si="90"/>
        <v>0</v>
      </c>
      <c r="H84" s="56"/>
      <c r="I84" s="55"/>
      <c r="J84" s="54" t="str">
        <f t="shared" si="91"/>
        <v/>
      </c>
      <c r="K84" s="53" t="str">
        <f t="shared" si="92"/>
        <v/>
      </c>
      <c r="L84" s="52"/>
      <c r="M84" s="51"/>
      <c r="N84" s="51">
        <f t="shared" si="93"/>
        <v>0</v>
      </c>
      <c r="O84" s="50" t="str">
        <f>IF(OR(D84="",D84="Honorar"),"",IF(VLOOKUP(D84,Durchschnittssätze!$A$5:$Q$48,5,FALSE)&lt;0,"entfällt für",IF(N84=0,"",ROUND((VLOOKUP(D84,Durchschnittssätze!$A$5:$Q$48,5,FALSE)/39.8*E84),2))))</f>
        <v/>
      </c>
      <c r="P84" s="50" t="str">
        <f>IF(OR(D84="",D84="Honorar"),"",IF(VLOOKUP(D84,Durchschnittssätze!$A$5:$Q$48,9,FALSE)&lt;0,"Beamte",IF(N84=0,"",ROUND((VLOOKUP(D84,Durchschnittssätze!$A$5:$Q$48,9,FALSE)/39.8*E84),2))))</f>
        <v/>
      </c>
      <c r="Q84" s="49" t="str">
        <f>IF(D84="Honorar",N84,IF(P84="Beamte",VLOOKUP(D84,Durchschnittssätze!$A$5:$Q$48,17,FALSE),IF(N84&lt;O84,"keine",ROUND(IF(AND(N84&gt;=O84,N84&lt;P84),VLOOKUP(D84,Durchschnittssätze!$A$5:$Q$48,13,FALSE),VLOOKUP(D84,Durchschnittssätze!$A$5:$Q$48,17,FALSE)),2))))</f>
        <v>keine</v>
      </c>
      <c r="R84" s="48" t="str">
        <f t="shared" si="94"/>
        <v>Förderung</v>
      </c>
      <c r="S84" s="47">
        <f t="shared" si="95"/>
        <v>0</v>
      </c>
      <c r="T84" s="17"/>
      <c r="U84" s="21"/>
      <c r="V84" s="18"/>
      <c r="W84" s="46">
        <f t="shared" si="96"/>
        <v>1</v>
      </c>
      <c r="X84" s="45">
        <f t="shared" si="97"/>
        <v>0</v>
      </c>
      <c r="Y84" s="44">
        <f t="shared" si="98"/>
        <v>0</v>
      </c>
      <c r="Z84" s="43" t="e">
        <f t="shared" si="99"/>
        <v>#VALUE!</v>
      </c>
      <c r="AA84" s="42" t="e">
        <f t="shared" si="100"/>
        <v>#VALUE!</v>
      </c>
      <c r="AB84" s="41" t="e">
        <f t="shared" si="101"/>
        <v>#VALUE!</v>
      </c>
      <c r="AC84" s="40" t="e">
        <f t="shared" si="102"/>
        <v>#VALUE!</v>
      </c>
      <c r="AD84" s="39" t="e">
        <f t="shared" si="103"/>
        <v>#VALUE!</v>
      </c>
      <c r="AE84" s="38" t="e">
        <f t="shared" si="104"/>
        <v>#VALUE!</v>
      </c>
      <c r="AF84" s="37" t="e">
        <f t="shared" si="105"/>
        <v>#VALUE!</v>
      </c>
      <c r="AG84" s="36" t="e">
        <f t="shared" si="106"/>
        <v>#VALUE!</v>
      </c>
      <c r="AH84" s="35" t="e">
        <f t="shared" si="107"/>
        <v>#VALUE!</v>
      </c>
      <c r="AI84" s="34" t="e">
        <f t="shared" si="108"/>
        <v>#VALUE!</v>
      </c>
      <c r="AJ84" s="33" t="e">
        <f t="shared" si="109"/>
        <v>#VALUE!</v>
      </c>
      <c r="AK84" s="32" t="e">
        <f t="shared" si="110"/>
        <v>#VALUE!</v>
      </c>
      <c r="AL84" s="31" t="e">
        <f t="shared" si="111"/>
        <v>#VALUE!</v>
      </c>
      <c r="AM84" s="30">
        <f t="shared" si="112"/>
        <v>0</v>
      </c>
      <c r="AN84" s="29" t="str">
        <f t="shared" si="113"/>
        <v/>
      </c>
      <c r="AO84" s="19"/>
      <c r="AP84" s="19"/>
      <c r="AQ84" s="19"/>
      <c r="AR84" s="19"/>
      <c r="AS84" s="14"/>
      <c r="AT84" s="18"/>
      <c r="AU84" s="18"/>
      <c r="AV84" s="18"/>
      <c r="AW84" s="18"/>
      <c r="AX84" s="18"/>
      <c r="AY84" s="18"/>
      <c r="AZ84" s="14"/>
      <c r="BA84" s="18"/>
      <c r="BB84" s="18"/>
      <c r="BC84" s="18"/>
      <c r="BD84" s="18"/>
      <c r="BE84" s="18"/>
      <c r="BF84" s="18"/>
      <c r="BG84" s="14"/>
      <c r="BH84" s="14"/>
      <c r="BI84" s="18"/>
      <c r="BJ84" s="18"/>
      <c r="BK84" s="18"/>
      <c r="BL84" s="18"/>
      <c r="BM84" s="18"/>
      <c r="BN84" s="18"/>
      <c r="BO84" s="13"/>
      <c r="BP84" s="15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6"/>
      <c r="CI84" s="14"/>
      <c r="CJ84" s="15"/>
      <c r="CK84" s="14"/>
      <c r="CL84" s="14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</row>
    <row r="85" spans="1:153" s="6" customFormat="1" ht="20.100000000000001" customHeight="1" outlineLevel="1" thickBot="1" x14ac:dyDescent="0.25">
      <c r="A85" s="28"/>
      <c r="B85" s="27"/>
      <c r="C85" s="25"/>
      <c r="D85" s="25"/>
      <c r="E85" s="25"/>
      <c r="F85" s="25"/>
      <c r="G85" s="26"/>
      <c r="H85" s="25"/>
      <c r="I85" s="25"/>
      <c r="J85" s="24"/>
      <c r="K85" s="483"/>
      <c r="L85" s="483"/>
      <c r="M85" s="483"/>
      <c r="N85" s="483"/>
      <c r="O85" s="483"/>
      <c r="P85" s="483"/>
      <c r="Q85" s="23"/>
      <c r="R85" s="23"/>
      <c r="S85" s="22">
        <f>SUM(S74:S84)</f>
        <v>0</v>
      </c>
      <c r="T85" s="17"/>
      <c r="U85" s="21"/>
      <c r="V85" s="18"/>
      <c r="W85" s="14"/>
      <c r="X85" s="14"/>
      <c r="Y85" s="14"/>
      <c r="Z85" s="13"/>
      <c r="AA85" s="13"/>
      <c r="AB85" s="13"/>
      <c r="AC85" s="13"/>
      <c r="AD85" s="13"/>
      <c r="AE85" s="15"/>
      <c r="AF85" s="19"/>
      <c r="AG85" s="19"/>
      <c r="AH85" s="19"/>
      <c r="AI85" s="19"/>
      <c r="AJ85" s="19"/>
      <c r="AK85" s="19"/>
      <c r="AL85" s="19"/>
      <c r="AM85" s="20">
        <f>SUM(AM74:AM84)</f>
        <v>0</v>
      </c>
      <c r="AN85" s="20">
        <f>SUM(AN74:AN84)</f>
        <v>0</v>
      </c>
      <c r="AO85" s="19"/>
      <c r="AP85" s="19"/>
      <c r="AQ85" s="19"/>
      <c r="AR85" s="19"/>
      <c r="AS85" s="14"/>
      <c r="AT85" s="18"/>
      <c r="AU85" s="18"/>
      <c r="AV85" s="18"/>
      <c r="AW85" s="18"/>
      <c r="AX85" s="18"/>
      <c r="AY85" s="18"/>
      <c r="AZ85" s="14"/>
      <c r="BA85" s="18"/>
      <c r="BB85" s="18"/>
      <c r="BC85" s="18"/>
      <c r="BD85" s="18"/>
      <c r="BE85" s="18"/>
      <c r="BF85" s="18"/>
      <c r="BG85" s="14"/>
      <c r="BH85" s="14"/>
      <c r="BI85" s="18"/>
      <c r="BJ85" s="18"/>
      <c r="BK85" s="18"/>
      <c r="BL85" s="18"/>
      <c r="BM85" s="18"/>
      <c r="BN85" s="18"/>
      <c r="BO85" s="13"/>
      <c r="BP85" s="15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6"/>
      <c r="CI85" s="14"/>
      <c r="CJ85" s="15"/>
      <c r="CK85" s="14"/>
      <c r="CL85" s="14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</row>
    <row r="86" spans="1:153" s="6" customFormat="1" x14ac:dyDescent="0.2">
      <c r="B86" s="14"/>
      <c r="C86" s="13"/>
      <c r="D86" s="13"/>
      <c r="E86" s="130"/>
      <c r="F86" s="130"/>
      <c r="G86" s="130"/>
      <c r="H86" s="130"/>
      <c r="I86" s="129"/>
      <c r="J86" s="129"/>
      <c r="K86" s="482" t="str">
        <f>IF(COUNTBLANK(K74:K84)&lt;&gt;11,"Fehler in den Datumsangaben! Bitte prüfen!","")</f>
        <v/>
      </c>
      <c r="L86" s="482"/>
      <c r="M86" s="482"/>
      <c r="N86" s="482"/>
      <c r="O86" s="482"/>
      <c r="P86" s="23"/>
      <c r="Q86" s="23"/>
      <c r="R86" s="23"/>
      <c r="S86" s="23"/>
      <c r="T86" s="23"/>
      <c r="U86" s="128"/>
      <c r="V86" s="125"/>
      <c r="W86" s="18"/>
      <c r="X86" s="14"/>
      <c r="Y86" s="14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</row>
    <row r="87" spans="1:153" s="10" customFormat="1" ht="17.25" customHeight="1" outlineLevel="1" x14ac:dyDescent="0.2">
      <c r="B87" s="495">
        <f>$B$15</f>
        <v>0</v>
      </c>
      <c r="C87" s="495"/>
      <c r="D87" s="484" t="str">
        <f>IF(AM101&lt;&gt;0,"Es wurde eine abweichende Entgeltgruppe angegeben. Bitte hierfür eine Begründung im Prüfvermerk erfassen!","")</f>
        <v/>
      </c>
      <c r="E87" s="484"/>
      <c r="F87" s="484"/>
      <c r="G87" s="484"/>
      <c r="H87" s="484"/>
      <c r="I87" s="484"/>
      <c r="J87" s="484"/>
      <c r="K87" s="484"/>
      <c r="L87" s="484"/>
      <c r="M87" s="484"/>
      <c r="N87" s="14"/>
      <c r="O87" s="126"/>
      <c r="P87" s="126"/>
      <c r="Q87" s="126"/>
      <c r="R87" s="126"/>
      <c r="S87" s="5"/>
      <c r="T87" s="125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</row>
    <row r="88" spans="1:153" s="6" customFormat="1" ht="7.5" customHeight="1" outlineLevel="1" thickBot="1" x14ac:dyDescent="0.25">
      <c r="B88" s="127"/>
      <c r="E88" s="8"/>
      <c r="F88" s="12"/>
      <c r="G88" s="8"/>
      <c r="I88" s="8"/>
      <c r="K88" s="13"/>
      <c r="L88" s="13"/>
      <c r="M88" s="13"/>
      <c r="N88" s="13"/>
      <c r="O88" s="126"/>
      <c r="P88" s="126"/>
      <c r="Q88" s="126"/>
      <c r="R88" s="126"/>
      <c r="S88" s="5"/>
      <c r="T88" s="125"/>
      <c r="U88" s="13"/>
      <c r="V88" s="13"/>
      <c r="W88" s="14"/>
      <c r="X88" s="14"/>
      <c r="Y88" s="14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</row>
    <row r="89" spans="1:153" s="10" customFormat="1" ht="65.099999999999994" customHeight="1" outlineLevel="1" thickBot="1" x14ac:dyDescent="0.25">
      <c r="B89" s="124" t="s">
        <v>12</v>
      </c>
      <c r="C89" s="123" t="s">
        <v>13</v>
      </c>
      <c r="D89" s="122" t="s">
        <v>67</v>
      </c>
      <c r="E89" s="121" t="s">
        <v>66</v>
      </c>
      <c r="F89" s="121" t="s">
        <v>65</v>
      </c>
      <c r="G89" s="120" t="s">
        <v>64</v>
      </c>
      <c r="H89" s="119" t="s">
        <v>14</v>
      </c>
      <c r="I89" s="118" t="s">
        <v>15</v>
      </c>
      <c r="J89" s="117" t="s">
        <v>63</v>
      </c>
      <c r="K89" s="104"/>
      <c r="L89" s="116" t="s">
        <v>62</v>
      </c>
      <c r="M89" s="115" t="s">
        <v>61</v>
      </c>
      <c r="N89" s="115" t="s">
        <v>60</v>
      </c>
      <c r="O89" s="114" t="s">
        <v>59</v>
      </c>
      <c r="P89" s="114" t="s">
        <v>58</v>
      </c>
      <c r="Q89" s="113" t="s">
        <v>57</v>
      </c>
      <c r="R89" s="112" t="s">
        <v>56</v>
      </c>
      <c r="S89" s="111" t="s">
        <v>55</v>
      </c>
      <c r="T89" s="104"/>
      <c r="U89" s="102"/>
      <c r="V89" s="102"/>
      <c r="W89" s="102"/>
      <c r="X89" s="110" t="s">
        <v>12</v>
      </c>
      <c r="Y89" s="109" t="s">
        <v>13</v>
      </c>
      <c r="Z89" s="485" t="s">
        <v>54</v>
      </c>
      <c r="AA89" s="486"/>
      <c r="AB89" s="486"/>
      <c r="AC89" s="486"/>
      <c r="AD89" s="486"/>
      <c r="AE89" s="487"/>
      <c r="AF89" s="108" t="s">
        <v>53</v>
      </c>
      <c r="AG89" s="485" t="s">
        <v>52</v>
      </c>
      <c r="AH89" s="486"/>
      <c r="AI89" s="486"/>
      <c r="AJ89" s="486"/>
      <c r="AK89" s="486"/>
      <c r="AL89" s="487"/>
      <c r="AM89" s="107" t="s">
        <v>51</v>
      </c>
      <c r="AN89" s="106" t="s">
        <v>50</v>
      </c>
      <c r="AO89" s="14"/>
      <c r="AP89" s="14"/>
      <c r="AQ89" s="14"/>
      <c r="AR89" s="14"/>
      <c r="AS89" s="105"/>
      <c r="AT89" s="14"/>
      <c r="AU89" s="14"/>
      <c r="AV89" s="14"/>
      <c r="AW89" s="14"/>
      <c r="AX89" s="14"/>
      <c r="AY89" s="14"/>
      <c r="AZ89" s="105"/>
      <c r="BA89" s="14"/>
      <c r="BB89" s="14"/>
      <c r="BC89" s="14"/>
      <c r="BD89" s="14"/>
      <c r="BE89" s="14"/>
      <c r="BF89" s="14"/>
      <c r="BG89" s="14"/>
      <c r="BH89" s="105"/>
      <c r="BI89" s="14"/>
      <c r="BJ89" s="14"/>
      <c r="BK89" s="14"/>
      <c r="BL89" s="14"/>
      <c r="BM89" s="14"/>
      <c r="BN89" s="14"/>
      <c r="BO89" s="14"/>
      <c r="BP89" s="102"/>
      <c r="BQ89" s="104"/>
      <c r="BR89" s="104"/>
      <c r="BS89" s="102"/>
      <c r="BT89" s="102"/>
      <c r="BU89" s="102"/>
      <c r="BV89" s="102"/>
      <c r="BW89" s="104"/>
      <c r="BX89" s="104"/>
      <c r="BY89" s="102"/>
      <c r="BZ89" s="102"/>
      <c r="CA89" s="102"/>
      <c r="CB89" s="102"/>
      <c r="CC89" s="103"/>
      <c r="CD89" s="102"/>
      <c r="CE89" s="102"/>
      <c r="CF89" s="102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</row>
    <row r="90" spans="1:153" s="10" customFormat="1" ht="12.75" customHeight="1" outlineLevel="1" x14ac:dyDescent="0.2">
      <c r="A90" s="101"/>
      <c r="B90" s="100"/>
      <c r="C90" s="99"/>
      <c r="D90" s="98"/>
      <c r="E90" s="96"/>
      <c r="F90" s="97"/>
      <c r="G90" s="96">
        <f t="shared" ref="G90:G100" si="114">ROUND(E90*F90,2)</f>
        <v>0</v>
      </c>
      <c r="H90" s="95"/>
      <c r="I90" s="94"/>
      <c r="J90" s="93" t="str">
        <f t="shared" ref="J90:J100" si="115">IF(OR(G90="",G90=0),"",
IF(F90&gt;100%,"Fehler",
ROUND(1664/39.8*IF(E90&lt;39.8,E90*F90,G90)/365*
IF(OR(AND(DATEDIF(H90,I90,"M")=11,AF90=366),AND(W90=1,AF90=366)),365,AF90),2)))</f>
        <v/>
      </c>
      <c r="K90" s="53" t="str">
        <f t="shared" ref="K90:K100" si="116">IF(AND(H90="",I90=""),"",IF(OR(H90&lt;$E$15,H90&gt;$F$15,I90&lt;H90,I90&lt;$E$15,I90&gt;$F$15),"!!!",""))</f>
        <v/>
      </c>
      <c r="L90" s="92"/>
      <c r="M90" s="91"/>
      <c r="N90" s="91">
        <f t="shared" ref="N90:N100" si="117">L90*12+M90</f>
        <v>0</v>
      </c>
      <c r="O90" s="90" t="str">
        <f>IF(OR(D90="",D90="Honorar"),"",IF(VLOOKUP(D90,Durchschnittssätze!$A$5:$Q$48,5,FALSE)&lt;0,"entfällt für",IF(N90=0,"",ROUND((VLOOKUP(D90,Durchschnittssätze!$A$5:$Q$48,5,FALSE)/39.8*E90),2))))</f>
        <v/>
      </c>
      <c r="P90" s="90" t="str">
        <f>IF(OR(D90="",D90="Honorar"),"",IF(VLOOKUP(D90,Durchschnittssätze!$A$5:$Q$48,9,FALSE)&lt;0,"Beamte",IF(N90=0,"",ROUND((VLOOKUP(D90,Durchschnittssätze!$A$5:$Q$48,9,FALSE)/39.8*E90),2))))</f>
        <v/>
      </c>
      <c r="Q90" s="89" t="str">
        <f>IF(D90="Honorar",N90,IF(P90="Beamte",VLOOKUP(D90,Durchschnittssätze!$A$5:$Q$48,17,FALSE),IF(N90&lt;O90,"keine",ROUND(IF(AND(N90&gt;=O90,N90&lt;P90),VLOOKUP(D90,Durchschnittssätze!$A$5:$Q$48,13,FALSE),VLOOKUP(D90,Durchschnittssätze!$A$5:$Q$48,17,FALSE)),2))))</f>
        <v>keine</v>
      </c>
      <c r="R90" s="88" t="str">
        <f t="shared" ref="R90:R100" si="118">IF(D90="Honorar","",IF(P90="Beamte",D90,IF(N90&lt;O90,"Förderung",IF(AND(N90&gt;O90,N90&lt;P90),"Std.Satz 1","Std.Satz 2"))))</f>
        <v>Förderung</v>
      </c>
      <c r="S90" s="87">
        <f t="shared" ref="S90:S100" si="119">IF(OR(P90="Beamte",D90="Honorar"),ROUND(Q90*J90,2),IF(OR(N90&lt;O90,N90=0,G90=0),0,ROUND(Q90*J90,2)))</f>
        <v>0</v>
      </c>
      <c r="T90" s="17"/>
      <c r="U90" s="21"/>
      <c r="V90" s="18"/>
      <c r="W90" s="46">
        <f t="shared" ref="W90:W100" si="120">YEAR(I90)-YEAR(H90)+1</f>
        <v>1</v>
      </c>
      <c r="X90" s="45">
        <f t="shared" ref="X90:X100" si="121">B90</f>
        <v>0</v>
      </c>
      <c r="Y90" s="44">
        <f t="shared" ref="Y90:Y100" si="122">C90</f>
        <v>0</v>
      </c>
      <c r="Z90" s="43" t="e">
        <f t="shared" ref="Z90:Z100" si="123">IF(YEAR(H90)=$Z$9,$Z$9,"")</f>
        <v>#VALUE!</v>
      </c>
      <c r="AA90" s="42" t="e">
        <f t="shared" ref="AA90:AA100" si="124">IF(AND(Z90&lt;&gt;"",$W90&gt;1),Z90+1,IF(YEAR(H90)=$AA$9,$AA$9,""))</f>
        <v>#VALUE!</v>
      </c>
      <c r="AB90" s="41" t="e">
        <f t="shared" ref="AB90:AB100" si="125">IF(AND(OR(AA90&lt;&gt;"",YEAR(H90)=$AB$9),COUNT(Z90:AA90)&lt;W90),$AB$9,"")</f>
        <v>#VALUE!</v>
      </c>
      <c r="AC90" s="40" t="e">
        <f t="shared" ref="AC90:AC100" si="126">IF(AND(OR(AB90&lt;&gt;"",YEAR(H90)=$AC$9),COUNT(Z90:AB90)&lt;W90),$AC$9,"")</f>
        <v>#VALUE!</v>
      </c>
      <c r="AD90" s="39" t="e">
        <f t="shared" ref="AD90:AD100" si="127">IF(AND(OR(AC90&lt;&gt;"",YEAR(H90)=$AD$9),COUNT(Z90:AC90)&lt;W90),$AD$9,"")</f>
        <v>#VALUE!</v>
      </c>
      <c r="AE90" s="38" t="e">
        <f t="shared" ref="AE90:AE100" si="128">IF(AND(OR(AC90&lt;&gt;"",YEAR(H90)=$AD$9),COUNT(Z90:AD90)&lt;W90),$AE$9,"")</f>
        <v>#VALUE!</v>
      </c>
      <c r="AF90" s="37" t="e">
        <f t="shared" ref="AF90:AF100" si="129">SUM(AG90:AL90)</f>
        <v>#VALUE!</v>
      </c>
      <c r="AG90" s="86" t="e">
        <f t="shared" ref="AG90:AG100" si="130">IF(Z90="","",MIN(365,
IF(YEAR(H90)=YEAR(I90),DATEDIF(H90,I90,"D")+1,
DATEDIF(H90,VLOOKUP(YEAR(H90),$AM$11:$AN$20,2,FALSE),"D")+1)))</f>
        <v>#VALUE!</v>
      </c>
      <c r="AH90" s="85" t="e">
        <f t="shared" ref="AH90:AH100" si="131">IF(AA90="","",MIN(365,
IF(AND(YEAR($H90)=YEAR($I90),AA90=YEAR($H90)),DATEDIF($H90,$I90,"D")+1,
IF(AB90&lt;&gt;"",DATEDIF(MAX(VLOOKUP(AA90,$AM$11:$AP$20,3,FALSE),$H90),VLOOKUP(AA90,$AM$11:$AP$20,2,FALSE),"D")+1,
VLOOKUP(AA90,$AM$11:$AP$20,4,FALSE)-DATEDIF($I90,VLOOKUP(YEAR($I90),$AM$11:$AN$20,2,FALSE),"D")))))</f>
        <v>#VALUE!</v>
      </c>
      <c r="AI90" s="84" t="e">
        <f t="shared" ref="AI90:AI100" si="132">IF(AB90="","",MIN(365,
IF(AND(YEAR($H90)=YEAR($I90),AB90=YEAR($H90)),DATEDIF($H90,$I90,"D")+1,
IF(AC90&lt;&gt;"",DATEDIF(MAX(VLOOKUP(AB90,$AM$11:$AP$20,3,FALSE),$H90),VLOOKUP(AB90,$AM$11:$AP$20,2,FALSE),"D")+1,
VLOOKUP(AB90,$AM$11:$AP$20,4,FALSE)-DATEDIF($I90,VLOOKUP(YEAR($I90),$AM$11:$AN$20,2,FALSE),"D")))))</f>
        <v>#VALUE!</v>
      </c>
      <c r="AJ90" s="83" t="e">
        <f t="shared" ref="AJ90:AJ100" si="133">IF(AC90="","",MIN(365,
IF(AND(YEAR($H90)=YEAR($I90),AC90=YEAR($H90)),DATEDIF($H90,$I90,"D")+1,
IF(AD90&lt;&gt;"",DATEDIF(MAX(VLOOKUP(AC90,$AM$11:$AP$20,3,FALSE),$H90),VLOOKUP(AC90,$AM$11:$AP$20,2,FALSE),"D")+1,
VLOOKUP(AC90,$AM$11:$AP$20,4,FALSE)-DATEDIF($I90,VLOOKUP(YEAR($I90),$AM$11:$AN$20,2,FALSE),"D")))))</f>
        <v>#VALUE!</v>
      </c>
      <c r="AK90" s="82" t="e">
        <f t="shared" ref="AK90:AK100" si="134">IF(AD90="","",MIN(365,
IF(AND(YEAR($H90)=YEAR($I90),AD90=YEAR($H90)),DATEDIF($H90,$I90,"D")+1,
IF(AE90&lt;&gt;"",DATEDIF(MAX(VLOOKUP(AD90,$AM$11:$AP$20,3,FALSE),$H90),VLOOKUP(AD90,$AM$11:$AP$20,2,FALSE),"D")+1,
VLOOKUP(AD90,$AM$11:$AP$20,4,FALSE)-DATEDIF($I90,VLOOKUP(YEAR($I90),$AM$11:$AN$20,2,FALSE),"D")))))</f>
        <v>#VALUE!</v>
      </c>
      <c r="AL90" s="81" t="e">
        <f t="shared" ref="AL90:AL100" si="135">IF(AE90="","",MIN(365,
IF(AND(YEAR($H90)=YEAR($I90),AE90=YEAR($H90)),DATEDIF($H90,$I90,"D")+1,
VLOOKUP(AE90,$AM$11:$AP$20,4,FALSE)-DATEDIF($I90,VLOOKUP(YEAR($I90),$AM$11:$AN$20,2,FALSE),"D"))))</f>
        <v>#VALUE!</v>
      </c>
      <c r="AM90" s="30">
        <f t="shared" ref="AM90:AM100" si="136">IF(AND(D90&lt;&gt;$D$15,D90&lt;&gt;"",D90&lt;&gt;"Honorar"),1,0)</f>
        <v>0</v>
      </c>
      <c r="AN90" s="29" t="str">
        <f t="shared" ref="AN90:AN100" si="137">IF(D90="Honorar",S90,"")</f>
        <v/>
      </c>
      <c r="AO90" s="2"/>
      <c r="AP90" s="63"/>
      <c r="AQ90" s="63"/>
      <c r="AR90" s="62"/>
      <c r="AS90" s="14"/>
      <c r="AT90" s="18"/>
      <c r="AU90" s="18"/>
      <c r="AV90" s="18"/>
      <c r="AW90" s="18"/>
      <c r="AX90" s="18"/>
      <c r="AY90" s="18"/>
      <c r="AZ90" s="14"/>
      <c r="BA90" s="18"/>
      <c r="BB90" s="18"/>
      <c r="BC90" s="18"/>
      <c r="BD90" s="18"/>
      <c r="BE90" s="18"/>
      <c r="BF90" s="18"/>
      <c r="BG90" s="14"/>
      <c r="BH90" s="14"/>
      <c r="BI90" s="18"/>
      <c r="BJ90" s="18"/>
      <c r="BK90" s="18"/>
      <c r="BL90" s="18"/>
      <c r="BM90" s="18"/>
      <c r="BN90" s="18"/>
      <c r="BO90" s="14"/>
      <c r="BP90" s="15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6"/>
      <c r="CI90" s="14"/>
      <c r="CJ90" s="15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</row>
    <row r="91" spans="1:153" s="6" customFormat="1" ht="12.75" customHeight="1" outlineLevel="1" x14ac:dyDescent="0.2">
      <c r="A91" s="28"/>
      <c r="B91" s="79"/>
      <c r="C91" s="80"/>
      <c r="D91" s="77"/>
      <c r="E91" s="75"/>
      <c r="F91" s="76"/>
      <c r="G91" s="75">
        <f t="shared" si="114"/>
        <v>0</v>
      </c>
      <c r="H91" s="74"/>
      <c r="I91" s="73"/>
      <c r="J91" s="72" t="str">
        <f t="shared" si="115"/>
        <v/>
      </c>
      <c r="K91" s="53" t="str">
        <f t="shared" si="116"/>
        <v/>
      </c>
      <c r="L91" s="71"/>
      <c r="M91" s="70"/>
      <c r="N91" s="70">
        <f t="shared" si="117"/>
        <v>0</v>
      </c>
      <c r="O91" s="69" t="str">
        <f>IF(OR(D91="",D91="Honorar"),"",IF(VLOOKUP(D91,Durchschnittssätze!$A$5:$Q$48,5,FALSE)&lt;0,"entfällt für",IF(N91=0,"",ROUND((VLOOKUP(D91,Durchschnittssätze!$A$5:$Q$48,5,FALSE)/39.8*E91),2))))</f>
        <v/>
      </c>
      <c r="P91" s="69" t="str">
        <f>IF(OR(D91="",D91="Honorar"),"",IF(VLOOKUP(D91,Durchschnittssätze!$A$5:$Q$48,9,FALSE)&lt;0,"Beamte",IF(N91=0,"",ROUND((VLOOKUP(D91,Durchschnittssätze!$A$5:$Q$48,9,FALSE)/39.8*E91),2))))</f>
        <v/>
      </c>
      <c r="Q91" s="68" t="str">
        <f>IF(D91="Honorar",N91,IF(P91="Beamte",VLOOKUP(D91,Durchschnittssätze!$A$5:$Q$48,17,FALSE),IF(N91&lt;O91,"keine",ROUND(IF(AND(N91&gt;=O91,N91&lt;P91),VLOOKUP(D91,Durchschnittssätze!$A$5:$Q$48,13,FALSE),VLOOKUP(D91,Durchschnittssätze!$A$5:$Q$48,17,FALSE)),2))))</f>
        <v>keine</v>
      </c>
      <c r="R91" s="67" t="str">
        <f t="shared" si="118"/>
        <v>Förderung</v>
      </c>
      <c r="S91" s="66">
        <f t="shared" si="119"/>
        <v>0</v>
      </c>
      <c r="T91" s="17"/>
      <c r="U91" s="21"/>
      <c r="V91" s="18"/>
      <c r="W91" s="46">
        <f t="shared" si="120"/>
        <v>1</v>
      </c>
      <c r="X91" s="45">
        <f t="shared" si="121"/>
        <v>0</v>
      </c>
      <c r="Y91" s="44">
        <f t="shared" si="122"/>
        <v>0</v>
      </c>
      <c r="Z91" s="43" t="e">
        <f t="shared" si="123"/>
        <v>#VALUE!</v>
      </c>
      <c r="AA91" s="42" t="e">
        <f t="shared" si="124"/>
        <v>#VALUE!</v>
      </c>
      <c r="AB91" s="41" t="e">
        <f t="shared" si="125"/>
        <v>#VALUE!</v>
      </c>
      <c r="AC91" s="40" t="e">
        <f t="shared" si="126"/>
        <v>#VALUE!</v>
      </c>
      <c r="AD91" s="39" t="e">
        <f t="shared" si="127"/>
        <v>#VALUE!</v>
      </c>
      <c r="AE91" s="38" t="e">
        <f t="shared" si="128"/>
        <v>#VALUE!</v>
      </c>
      <c r="AF91" s="37" t="e">
        <f t="shared" si="129"/>
        <v>#VALUE!</v>
      </c>
      <c r="AG91" s="43" t="e">
        <f t="shared" si="130"/>
        <v>#VALUE!</v>
      </c>
      <c r="AH91" s="42" t="e">
        <f t="shared" si="131"/>
        <v>#VALUE!</v>
      </c>
      <c r="AI91" s="41" t="e">
        <f t="shared" si="132"/>
        <v>#VALUE!</v>
      </c>
      <c r="AJ91" s="40" t="e">
        <f t="shared" si="133"/>
        <v>#VALUE!</v>
      </c>
      <c r="AK91" s="65" t="e">
        <f t="shared" si="134"/>
        <v>#VALUE!</v>
      </c>
      <c r="AL91" s="64" t="e">
        <f t="shared" si="135"/>
        <v>#VALUE!</v>
      </c>
      <c r="AM91" s="30">
        <f t="shared" si="136"/>
        <v>0</v>
      </c>
      <c r="AN91" s="29" t="str">
        <f t="shared" si="137"/>
        <v/>
      </c>
      <c r="AO91" s="2"/>
      <c r="AP91" s="63"/>
      <c r="AQ91" s="63"/>
      <c r="AR91" s="62"/>
      <c r="AS91" s="14"/>
      <c r="AT91" s="18"/>
      <c r="AU91" s="18"/>
      <c r="AV91" s="18"/>
      <c r="AW91" s="18"/>
      <c r="AX91" s="18"/>
      <c r="AY91" s="18"/>
      <c r="AZ91" s="14"/>
      <c r="BA91" s="18"/>
      <c r="BB91" s="18"/>
      <c r="BC91" s="18"/>
      <c r="BD91" s="18"/>
      <c r="BE91" s="18"/>
      <c r="BF91" s="18"/>
      <c r="BG91" s="14"/>
      <c r="BH91" s="14"/>
      <c r="BI91" s="18"/>
      <c r="BJ91" s="18"/>
      <c r="BK91" s="18"/>
      <c r="BL91" s="18"/>
      <c r="BM91" s="18"/>
      <c r="BN91" s="18"/>
      <c r="BO91" s="13"/>
      <c r="BP91" s="15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6"/>
      <c r="CI91" s="14"/>
      <c r="CJ91" s="15"/>
      <c r="CK91" s="14"/>
      <c r="CL91" s="14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</row>
    <row r="92" spans="1:153" s="6" customFormat="1" ht="12.75" customHeight="1" outlineLevel="1" x14ac:dyDescent="0.2">
      <c r="A92" s="28"/>
      <c r="B92" s="79"/>
      <c r="C92" s="80"/>
      <c r="D92" s="77"/>
      <c r="E92" s="75"/>
      <c r="F92" s="76"/>
      <c r="G92" s="75">
        <f t="shared" si="114"/>
        <v>0</v>
      </c>
      <c r="H92" s="74"/>
      <c r="I92" s="73"/>
      <c r="J92" s="72" t="str">
        <f t="shared" si="115"/>
        <v/>
      </c>
      <c r="K92" s="53" t="str">
        <f t="shared" si="116"/>
        <v/>
      </c>
      <c r="L92" s="71"/>
      <c r="M92" s="70"/>
      <c r="N92" s="70">
        <f t="shared" si="117"/>
        <v>0</v>
      </c>
      <c r="O92" s="69" t="str">
        <f>IF(OR(D92="",D92="Honorar"),"",IF(VLOOKUP(D92,Durchschnittssätze!$A$5:$Q$48,5,FALSE)&lt;0,"entfällt für",IF(N92=0,"",ROUND((VLOOKUP(D92,Durchschnittssätze!$A$5:$Q$48,5,FALSE)/39.8*E92),2))))</f>
        <v/>
      </c>
      <c r="P92" s="69" t="str">
        <f>IF(OR(D92="",D92="Honorar"),"",IF(VLOOKUP(D92,Durchschnittssätze!$A$5:$Q$48,9,FALSE)&lt;0,"Beamte",IF(N92=0,"",ROUND((VLOOKUP(D92,Durchschnittssätze!$A$5:$Q$48,9,FALSE)/39.8*E92),2))))</f>
        <v/>
      </c>
      <c r="Q92" s="68" t="str">
        <f>IF(D92="Honorar",N92,IF(P92="Beamte",VLOOKUP(D92,Durchschnittssätze!$A$5:$Q$48,17,FALSE),IF(N92&lt;O92,"keine",ROUND(IF(AND(N92&gt;=O92,N92&lt;P92),VLOOKUP(D92,Durchschnittssätze!$A$5:$Q$48,13,FALSE),VLOOKUP(D92,Durchschnittssätze!$A$5:$Q$48,17,FALSE)),2))))</f>
        <v>keine</v>
      </c>
      <c r="R92" s="67" t="str">
        <f t="shared" si="118"/>
        <v>Förderung</v>
      </c>
      <c r="S92" s="66">
        <f t="shared" si="119"/>
        <v>0</v>
      </c>
      <c r="T92" s="17"/>
      <c r="U92" s="21"/>
      <c r="V92" s="18"/>
      <c r="W92" s="46">
        <f t="shared" si="120"/>
        <v>1</v>
      </c>
      <c r="X92" s="45">
        <f t="shared" si="121"/>
        <v>0</v>
      </c>
      <c r="Y92" s="44">
        <f t="shared" si="122"/>
        <v>0</v>
      </c>
      <c r="Z92" s="43" t="e">
        <f t="shared" si="123"/>
        <v>#VALUE!</v>
      </c>
      <c r="AA92" s="42" t="e">
        <f t="shared" si="124"/>
        <v>#VALUE!</v>
      </c>
      <c r="AB92" s="41" t="e">
        <f t="shared" si="125"/>
        <v>#VALUE!</v>
      </c>
      <c r="AC92" s="40" t="e">
        <f t="shared" si="126"/>
        <v>#VALUE!</v>
      </c>
      <c r="AD92" s="39" t="e">
        <f t="shared" si="127"/>
        <v>#VALUE!</v>
      </c>
      <c r="AE92" s="38" t="e">
        <f t="shared" si="128"/>
        <v>#VALUE!</v>
      </c>
      <c r="AF92" s="37" t="e">
        <f t="shared" si="129"/>
        <v>#VALUE!</v>
      </c>
      <c r="AG92" s="43" t="e">
        <f t="shared" si="130"/>
        <v>#VALUE!</v>
      </c>
      <c r="AH92" s="42" t="e">
        <f t="shared" si="131"/>
        <v>#VALUE!</v>
      </c>
      <c r="AI92" s="41" t="e">
        <f t="shared" si="132"/>
        <v>#VALUE!</v>
      </c>
      <c r="AJ92" s="40" t="e">
        <f t="shared" si="133"/>
        <v>#VALUE!</v>
      </c>
      <c r="AK92" s="65" t="e">
        <f t="shared" si="134"/>
        <v>#VALUE!</v>
      </c>
      <c r="AL92" s="64" t="e">
        <f t="shared" si="135"/>
        <v>#VALUE!</v>
      </c>
      <c r="AM92" s="30">
        <f t="shared" si="136"/>
        <v>0</v>
      </c>
      <c r="AN92" s="29" t="str">
        <f t="shared" si="137"/>
        <v/>
      </c>
      <c r="AO92" s="2"/>
      <c r="AP92" s="63"/>
      <c r="AQ92" s="63"/>
      <c r="AR92" s="62"/>
      <c r="AS92" s="14"/>
      <c r="AT92" s="18"/>
      <c r="AU92" s="18"/>
      <c r="AV92" s="18"/>
      <c r="AW92" s="18"/>
      <c r="AX92" s="18"/>
      <c r="AY92" s="18"/>
      <c r="AZ92" s="14"/>
      <c r="BA92" s="18"/>
      <c r="BB92" s="18"/>
      <c r="BC92" s="18"/>
      <c r="BD92" s="18"/>
      <c r="BE92" s="18"/>
      <c r="BF92" s="18"/>
      <c r="BG92" s="14"/>
      <c r="BH92" s="14"/>
      <c r="BI92" s="18"/>
      <c r="BJ92" s="18"/>
      <c r="BK92" s="18"/>
      <c r="BL92" s="18"/>
      <c r="BM92" s="18"/>
      <c r="BN92" s="18"/>
      <c r="BO92" s="13"/>
      <c r="BP92" s="15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6"/>
      <c r="CI92" s="14"/>
      <c r="CJ92" s="15"/>
      <c r="CK92" s="14"/>
      <c r="CL92" s="14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</row>
    <row r="93" spans="1:153" s="6" customFormat="1" ht="12.75" customHeight="1" outlineLevel="1" x14ac:dyDescent="0.2">
      <c r="A93" s="28"/>
      <c r="B93" s="79"/>
      <c r="C93" s="78"/>
      <c r="D93" s="77"/>
      <c r="E93" s="75"/>
      <c r="F93" s="76"/>
      <c r="G93" s="75">
        <f t="shared" si="114"/>
        <v>0</v>
      </c>
      <c r="H93" s="74"/>
      <c r="I93" s="73"/>
      <c r="J93" s="72" t="str">
        <f t="shared" si="115"/>
        <v/>
      </c>
      <c r="K93" s="53" t="str">
        <f t="shared" si="116"/>
        <v/>
      </c>
      <c r="L93" s="71"/>
      <c r="M93" s="70"/>
      <c r="N93" s="70">
        <f t="shared" si="117"/>
        <v>0</v>
      </c>
      <c r="O93" s="69" t="str">
        <f>IF(OR(D93="",D93="Honorar"),"",IF(VLOOKUP(D93,Durchschnittssätze!$A$5:$Q$48,5,FALSE)&lt;0,"entfällt für",IF(N93=0,"",ROUND((VLOOKUP(D93,Durchschnittssätze!$A$5:$Q$48,5,FALSE)/39.8*E93),2))))</f>
        <v/>
      </c>
      <c r="P93" s="69" t="str">
        <f>IF(OR(D93="",D93="Honorar"),"",IF(VLOOKUP(D93,Durchschnittssätze!$A$5:$Q$48,9,FALSE)&lt;0,"Beamte",IF(N93=0,"",ROUND((VLOOKUP(D93,Durchschnittssätze!$A$5:$Q$48,9,FALSE)/39.8*E93),2))))</f>
        <v/>
      </c>
      <c r="Q93" s="68" t="str">
        <f>IF(D93="Honorar",N93,IF(P93="Beamte",VLOOKUP(D93,Durchschnittssätze!$A$5:$Q$48,17,FALSE),IF(N93&lt;O93,"keine",ROUND(IF(AND(N93&gt;=O93,N93&lt;P93),VLOOKUP(D93,Durchschnittssätze!$A$5:$Q$48,13,FALSE),VLOOKUP(D93,Durchschnittssätze!$A$5:$Q$48,17,FALSE)),2))))</f>
        <v>keine</v>
      </c>
      <c r="R93" s="67" t="str">
        <f t="shared" si="118"/>
        <v>Förderung</v>
      </c>
      <c r="S93" s="66">
        <f t="shared" si="119"/>
        <v>0</v>
      </c>
      <c r="T93" s="17"/>
      <c r="U93" s="21"/>
      <c r="V93" s="18"/>
      <c r="W93" s="46">
        <f t="shared" si="120"/>
        <v>1</v>
      </c>
      <c r="X93" s="45">
        <f t="shared" si="121"/>
        <v>0</v>
      </c>
      <c r="Y93" s="44">
        <f t="shared" si="122"/>
        <v>0</v>
      </c>
      <c r="Z93" s="43" t="e">
        <f t="shared" si="123"/>
        <v>#VALUE!</v>
      </c>
      <c r="AA93" s="42" t="e">
        <f t="shared" si="124"/>
        <v>#VALUE!</v>
      </c>
      <c r="AB93" s="41" t="e">
        <f t="shared" si="125"/>
        <v>#VALUE!</v>
      </c>
      <c r="AC93" s="40" t="e">
        <f t="shared" si="126"/>
        <v>#VALUE!</v>
      </c>
      <c r="AD93" s="39" t="e">
        <f t="shared" si="127"/>
        <v>#VALUE!</v>
      </c>
      <c r="AE93" s="38" t="e">
        <f t="shared" si="128"/>
        <v>#VALUE!</v>
      </c>
      <c r="AF93" s="37" t="e">
        <f t="shared" si="129"/>
        <v>#VALUE!</v>
      </c>
      <c r="AG93" s="43" t="e">
        <f t="shared" si="130"/>
        <v>#VALUE!</v>
      </c>
      <c r="AH93" s="42" t="e">
        <f t="shared" si="131"/>
        <v>#VALUE!</v>
      </c>
      <c r="AI93" s="41" t="e">
        <f t="shared" si="132"/>
        <v>#VALUE!</v>
      </c>
      <c r="AJ93" s="40" t="e">
        <f t="shared" si="133"/>
        <v>#VALUE!</v>
      </c>
      <c r="AK93" s="65" t="e">
        <f t="shared" si="134"/>
        <v>#VALUE!</v>
      </c>
      <c r="AL93" s="64" t="e">
        <f t="shared" si="135"/>
        <v>#VALUE!</v>
      </c>
      <c r="AM93" s="30">
        <f t="shared" si="136"/>
        <v>0</v>
      </c>
      <c r="AN93" s="29" t="str">
        <f t="shared" si="137"/>
        <v/>
      </c>
      <c r="AO93" s="2"/>
      <c r="AP93" s="63"/>
      <c r="AQ93" s="63"/>
      <c r="AR93" s="62"/>
      <c r="AS93" s="14"/>
      <c r="AT93" s="18"/>
      <c r="AU93" s="18"/>
      <c r="AV93" s="18"/>
      <c r="AW93" s="18"/>
      <c r="AX93" s="18"/>
      <c r="AY93" s="18"/>
      <c r="AZ93" s="14"/>
      <c r="BA93" s="18"/>
      <c r="BB93" s="18"/>
      <c r="BC93" s="18"/>
      <c r="BD93" s="18"/>
      <c r="BE93" s="18"/>
      <c r="BF93" s="18"/>
      <c r="BG93" s="14"/>
      <c r="BH93" s="14"/>
      <c r="BI93" s="18"/>
      <c r="BJ93" s="18"/>
      <c r="BK93" s="18"/>
      <c r="BL93" s="18"/>
      <c r="BM93" s="18"/>
      <c r="BN93" s="18"/>
      <c r="BO93" s="13"/>
      <c r="BP93" s="15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6"/>
      <c r="CI93" s="14"/>
      <c r="CJ93" s="15"/>
      <c r="CK93" s="14"/>
      <c r="CL93" s="14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</row>
    <row r="94" spans="1:153" s="6" customFormat="1" ht="12.75" customHeight="1" outlineLevel="1" x14ac:dyDescent="0.2">
      <c r="A94" s="28"/>
      <c r="B94" s="79"/>
      <c r="C94" s="80"/>
      <c r="D94" s="77"/>
      <c r="E94" s="75"/>
      <c r="F94" s="76"/>
      <c r="G94" s="75">
        <f t="shared" si="114"/>
        <v>0</v>
      </c>
      <c r="H94" s="74"/>
      <c r="I94" s="73"/>
      <c r="J94" s="72" t="str">
        <f t="shared" si="115"/>
        <v/>
      </c>
      <c r="K94" s="53" t="str">
        <f t="shared" si="116"/>
        <v/>
      </c>
      <c r="L94" s="71"/>
      <c r="M94" s="70"/>
      <c r="N94" s="70">
        <f t="shared" si="117"/>
        <v>0</v>
      </c>
      <c r="O94" s="69" t="str">
        <f>IF(OR(D94="",D94="Honorar"),"",IF(VLOOKUP(D94,Durchschnittssätze!$A$5:$Q$48,5,FALSE)&lt;0,"entfällt für",IF(N94=0,"",ROUND((VLOOKUP(D94,Durchschnittssätze!$A$5:$Q$48,5,FALSE)/39.8*E94),2))))</f>
        <v/>
      </c>
      <c r="P94" s="69" t="str">
        <f>IF(OR(D94="",D94="Honorar"),"",IF(VLOOKUP(D94,Durchschnittssätze!$A$5:$Q$48,9,FALSE)&lt;0,"Beamte",IF(N94=0,"",ROUND((VLOOKUP(D94,Durchschnittssätze!$A$5:$Q$48,9,FALSE)/39.8*E94),2))))</f>
        <v/>
      </c>
      <c r="Q94" s="68" t="str">
        <f>IF(D94="Honorar",N94,IF(P94="Beamte",VLOOKUP(D94,Durchschnittssätze!$A$5:$Q$48,17,FALSE),IF(N94&lt;O94,"keine",ROUND(IF(AND(N94&gt;=O94,N94&lt;P94),VLOOKUP(D94,Durchschnittssätze!$A$5:$Q$48,13,FALSE),VLOOKUP(D94,Durchschnittssätze!$A$5:$Q$48,17,FALSE)),2))))</f>
        <v>keine</v>
      </c>
      <c r="R94" s="67" t="str">
        <f t="shared" si="118"/>
        <v>Förderung</v>
      </c>
      <c r="S94" s="66">
        <f t="shared" si="119"/>
        <v>0</v>
      </c>
      <c r="T94" s="17"/>
      <c r="U94" s="21"/>
      <c r="V94" s="18"/>
      <c r="W94" s="46">
        <f t="shared" si="120"/>
        <v>1</v>
      </c>
      <c r="X94" s="45">
        <f t="shared" si="121"/>
        <v>0</v>
      </c>
      <c r="Y94" s="44">
        <f t="shared" si="122"/>
        <v>0</v>
      </c>
      <c r="Z94" s="43" t="e">
        <f t="shared" si="123"/>
        <v>#VALUE!</v>
      </c>
      <c r="AA94" s="42" t="e">
        <f t="shared" si="124"/>
        <v>#VALUE!</v>
      </c>
      <c r="AB94" s="41" t="e">
        <f t="shared" si="125"/>
        <v>#VALUE!</v>
      </c>
      <c r="AC94" s="40" t="e">
        <f t="shared" si="126"/>
        <v>#VALUE!</v>
      </c>
      <c r="AD94" s="39" t="e">
        <f t="shared" si="127"/>
        <v>#VALUE!</v>
      </c>
      <c r="AE94" s="38" t="e">
        <f t="shared" si="128"/>
        <v>#VALUE!</v>
      </c>
      <c r="AF94" s="37" t="e">
        <f t="shared" si="129"/>
        <v>#VALUE!</v>
      </c>
      <c r="AG94" s="43" t="e">
        <f t="shared" si="130"/>
        <v>#VALUE!</v>
      </c>
      <c r="AH94" s="42" t="e">
        <f t="shared" si="131"/>
        <v>#VALUE!</v>
      </c>
      <c r="AI94" s="41" t="e">
        <f t="shared" si="132"/>
        <v>#VALUE!</v>
      </c>
      <c r="AJ94" s="40" t="e">
        <f t="shared" si="133"/>
        <v>#VALUE!</v>
      </c>
      <c r="AK94" s="65" t="e">
        <f t="shared" si="134"/>
        <v>#VALUE!</v>
      </c>
      <c r="AL94" s="64" t="e">
        <f t="shared" si="135"/>
        <v>#VALUE!</v>
      </c>
      <c r="AM94" s="30">
        <f t="shared" si="136"/>
        <v>0</v>
      </c>
      <c r="AN94" s="29" t="str">
        <f t="shared" si="137"/>
        <v/>
      </c>
      <c r="AO94" s="2"/>
      <c r="AP94" s="63"/>
      <c r="AQ94" s="63"/>
      <c r="AR94" s="62"/>
      <c r="AS94" s="14"/>
      <c r="AT94" s="18"/>
      <c r="AU94" s="18"/>
      <c r="AV94" s="18"/>
      <c r="AW94" s="18"/>
      <c r="AX94" s="18"/>
      <c r="AY94" s="18"/>
      <c r="AZ94" s="14"/>
      <c r="BA94" s="18"/>
      <c r="BB94" s="18"/>
      <c r="BC94" s="18"/>
      <c r="BD94" s="18"/>
      <c r="BE94" s="18"/>
      <c r="BF94" s="18"/>
      <c r="BG94" s="14"/>
      <c r="BH94" s="14"/>
      <c r="BI94" s="18"/>
      <c r="BJ94" s="18"/>
      <c r="BK94" s="18"/>
      <c r="BL94" s="18"/>
      <c r="BM94" s="18"/>
      <c r="BN94" s="18"/>
      <c r="BO94" s="13"/>
      <c r="BP94" s="15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6"/>
      <c r="CI94" s="14"/>
      <c r="CJ94" s="15"/>
      <c r="CK94" s="14"/>
      <c r="CL94" s="14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</row>
    <row r="95" spans="1:153" s="6" customFormat="1" ht="12.75" customHeight="1" outlineLevel="1" x14ac:dyDescent="0.2">
      <c r="A95" s="28"/>
      <c r="B95" s="79"/>
      <c r="C95" s="80"/>
      <c r="D95" s="77"/>
      <c r="E95" s="75"/>
      <c r="F95" s="76"/>
      <c r="G95" s="75">
        <f t="shared" si="114"/>
        <v>0</v>
      </c>
      <c r="H95" s="74"/>
      <c r="I95" s="73"/>
      <c r="J95" s="72" t="str">
        <f t="shared" si="115"/>
        <v/>
      </c>
      <c r="K95" s="53" t="str">
        <f t="shared" si="116"/>
        <v/>
      </c>
      <c r="L95" s="71"/>
      <c r="M95" s="70"/>
      <c r="N95" s="70">
        <f t="shared" si="117"/>
        <v>0</v>
      </c>
      <c r="O95" s="69" t="str">
        <f>IF(OR(D95="",D95="Honorar"),"",IF(VLOOKUP(D95,Durchschnittssätze!$A$5:$Q$48,5,FALSE)&lt;0,"entfällt für",IF(N95=0,"",ROUND((VLOOKUP(D95,Durchschnittssätze!$A$5:$Q$48,5,FALSE)/39.8*E95),2))))</f>
        <v/>
      </c>
      <c r="P95" s="69" t="str">
        <f>IF(OR(D95="",D95="Honorar"),"",IF(VLOOKUP(D95,Durchschnittssätze!$A$5:$Q$48,9,FALSE)&lt;0,"Beamte",IF(N95=0,"",ROUND((VLOOKUP(D95,Durchschnittssätze!$A$5:$Q$48,9,FALSE)/39.8*E95),2))))</f>
        <v/>
      </c>
      <c r="Q95" s="68" t="str">
        <f>IF(D95="Honorar",N95,IF(P95="Beamte",VLOOKUP(D95,Durchschnittssätze!$A$5:$Q$48,17,FALSE),IF(N95&lt;O95,"keine",ROUND(IF(AND(N95&gt;=O95,N95&lt;P95),VLOOKUP(D95,Durchschnittssätze!$A$5:$Q$48,13,FALSE),VLOOKUP(D95,Durchschnittssätze!$A$5:$Q$48,17,FALSE)),2))))</f>
        <v>keine</v>
      </c>
      <c r="R95" s="67" t="str">
        <f t="shared" si="118"/>
        <v>Förderung</v>
      </c>
      <c r="S95" s="66">
        <f t="shared" si="119"/>
        <v>0</v>
      </c>
      <c r="T95" s="17"/>
      <c r="U95" s="21"/>
      <c r="V95" s="18"/>
      <c r="W95" s="46">
        <f t="shared" si="120"/>
        <v>1</v>
      </c>
      <c r="X95" s="45">
        <f t="shared" si="121"/>
        <v>0</v>
      </c>
      <c r="Y95" s="44">
        <f t="shared" si="122"/>
        <v>0</v>
      </c>
      <c r="Z95" s="43" t="e">
        <f t="shared" si="123"/>
        <v>#VALUE!</v>
      </c>
      <c r="AA95" s="42" t="e">
        <f t="shared" si="124"/>
        <v>#VALUE!</v>
      </c>
      <c r="AB95" s="41" t="e">
        <f t="shared" si="125"/>
        <v>#VALUE!</v>
      </c>
      <c r="AC95" s="40" t="e">
        <f t="shared" si="126"/>
        <v>#VALUE!</v>
      </c>
      <c r="AD95" s="39" t="e">
        <f t="shared" si="127"/>
        <v>#VALUE!</v>
      </c>
      <c r="AE95" s="38" t="e">
        <f t="shared" si="128"/>
        <v>#VALUE!</v>
      </c>
      <c r="AF95" s="37" t="e">
        <f t="shared" si="129"/>
        <v>#VALUE!</v>
      </c>
      <c r="AG95" s="43" t="e">
        <f t="shared" si="130"/>
        <v>#VALUE!</v>
      </c>
      <c r="AH95" s="42" t="e">
        <f t="shared" si="131"/>
        <v>#VALUE!</v>
      </c>
      <c r="AI95" s="41" t="e">
        <f t="shared" si="132"/>
        <v>#VALUE!</v>
      </c>
      <c r="AJ95" s="40" t="e">
        <f t="shared" si="133"/>
        <v>#VALUE!</v>
      </c>
      <c r="AK95" s="65" t="e">
        <f t="shared" si="134"/>
        <v>#VALUE!</v>
      </c>
      <c r="AL95" s="64" t="e">
        <f t="shared" si="135"/>
        <v>#VALUE!</v>
      </c>
      <c r="AM95" s="30">
        <f t="shared" si="136"/>
        <v>0</v>
      </c>
      <c r="AN95" s="29" t="str">
        <f t="shared" si="137"/>
        <v/>
      </c>
      <c r="AO95" s="2"/>
      <c r="AP95" s="63"/>
      <c r="AQ95" s="63"/>
      <c r="AR95" s="62"/>
      <c r="AS95" s="14"/>
      <c r="AT95" s="18"/>
      <c r="AU95" s="18"/>
      <c r="AV95" s="18"/>
      <c r="AW95" s="18"/>
      <c r="AX95" s="18"/>
      <c r="AY95" s="18"/>
      <c r="AZ95" s="14"/>
      <c r="BA95" s="18"/>
      <c r="BB95" s="18"/>
      <c r="BC95" s="18"/>
      <c r="BD95" s="18"/>
      <c r="BE95" s="18"/>
      <c r="BF95" s="18"/>
      <c r="BG95" s="14"/>
      <c r="BH95" s="14"/>
      <c r="BI95" s="18"/>
      <c r="BJ95" s="18"/>
      <c r="BK95" s="18"/>
      <c r="BL95" s="18"/>
      <c r="BM95" s="18"/>
      <c r="BN95" s="18"/>
      <c r="BO95" s="13"/>
      <c r="BP95" s="15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6"/>
      <c r="CI95" s="14"/>
      <c r="CJ95" s="15"/>
      <c r="CK95" s="14"/>
      <c r="CL95" s="14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</row>
    <row r="96" spans="1:153" s="6" customFormat="1" ht="12.75" customHeight="1" outlineLevel="1" x14ac:dyDescent="0.2">
      <c r="A96" s="28"/>
      <c r="B96" s="79"/>
      <c r="C96" s="78"/>
      <c r="D96" s="77"/>
      <c r="E96" s="75"/>
      <c r="F96" s="76"/>
      <c r="G96" s="75">
        <f t="shared" si="114"/>
        <v>0</v>
      </c>
      <c r="H96" s="74"/>
      <c r="I96" s="73"/>
      <c r="J96" s="72" t="str">
        <f t="shared" si="115"/>
        <v/>
      </c>
      <c r="K96" s="53" t="str">
        <f t="shared" si="116"/>
        <v/>
      </c>
      <c r="L96" s="71"/>
      <c r="M96" s="70"/>
      <c r="N96" s="70">
        <f t="shared" si="117"/>
        <v>0</v>
      </c>
      <c r="O96" s="69" t="str">
        <f>IF(OR(D96="",D96="Honorar"),"",IF(VLOOKUP(D96,Durchschnittssätze!$A$5:$Q$48,5,FALSE)&lt;0,"entfällt für",IF(N96=0,"",ROUND((VLOOKUP(D96,Durchschnittssätze!$A$5:$Q$48,5,FALSE)/39.8*E96),2))))</f>
        <v/>
      </c>
      <c r="P96" s="69" t="str">
        <f>IF(OR(D96="",D96="Honorar"),"",IF(VLOOKUP(D96,Durchschnittssätze!$A$5:$Q$48,9,FALSE)&lt;0,"Beamte",IF(N96=0,"",ROUND((VLOOKUP(D96,Durchschnittssätze!$A$5:$Q$48,9,FALSE)/39.8*E96),2))))</f>
        <v/>
      </c>
      <c r="Q96" s="68" t="str">
        <f>IF(D96="Honorar",N96,IF(P96="Beamte",VLOOKUP(D96,Durchschnittssätze!$A$5:$Q$48,17,FALSE),IF(N96&lt;O96,"keine",ROUND(IF(AND(N96&gt;=O96,N96&lt;P96),VLOOKUP(D96,Durchschnittssätze!$A$5:$Q$48,13,FALSE),VLOOKUP(D96,Durchschnittssätze!$A$5:$Q$48,17,FALSE)),2))))</f>
        <v>keine</v>
      </c>
      <c r="R96" s="67" t="str">
        <f t="shared" si="118"/>
        <v>Förderung</v>
      </c>
      <c r="S96" s="66">
        <f t="shared" si="119"/>
        <v>0</v>
      </c>
      <c r="T96" s="17"/>
      <c r="U96" s="21"/>
      <c r="V96" s="18"/>
      <c r="W96" s="46">
        <f t="shared" si="120"/>
        <v>1</v>
      </c>
      <c r="X96" s="45">
        <f t="shared" si="121"/>
        <v>0</v>
      </c>
      <c r="Y96" s="44">
        <f t="shared" si="122"/>
        <v>0</v>
      </c>
      <c r="Z96" s="43" t="e">
        <f t="shared" si="123"/>
        <v>#VALUE!</v>
      </c>
      <c r="AA96" s="42" t="e">
        <f t="shared" si="124"/>
        <v>#VALUE!</v>
      </c>
      <c r="AB96" s="41" t="e">
        <f t="shared" si="125"/>
        <v>#VALUE!</v>
      </c>
      <c r="AC96" s="40" t="e">
        <f t="shared" si="126"/>
        <v>#VALUE!</v>
      </c>
      <c r="AD96" s="39" t="e">
        <f t="shared" si="127"/>
        <v>#VALUE!</v>
      </c>
      <c r="AE96" s="38" t="e">
        <f t="shared" si="128"/>
        <v>#VALUE!</v>
      </c>
      <c r="AF96" s="37" t="e">
        <f t="shared" si="129"/>
        <v>#VALUE!</v>
      </c>
      <c r="AG96" s="43" t="e">
        <f t="shared" si="130"/>
        <v>#VALUE!</v>
      </c>
      <c r="AH96" s="42" t="e">
        <f t="shared" si="131"/>
        <v>#VALUE!</v>
      </c>
      <c r="AI96" s="41" t="e">
        <f t="shared" si="132"/>
        <v>#VALUE!</v>
      </c>
      <c r="AJ96" s="40" t="e">
        <f t="shared" si="133"/>
        <v>#VALUE!</v>
      </c>
      <c r="AK96" s="65" t="e">
        <f t="shared" si="134"/>
        <v>#VALUE!</v>
      </c>
      <c r="AL96" s="64" t="e">
        <f t="shared" si="135"/>
        <v>#VALUE!</v>
      </c>
      <c r="AM96" s="30">
        <f t="shared" si="136"/>
        <v>0</v>
      </c>
      <c r="AN96" s="29" t="str">
        <f t="shared" si="137"/>
        <v/>
      </c>
      <c r="AO96" s="2"/>
      <c r="AP96" s="63"/>
      <c r="AQ96" s="63"/>
      <c r="AR96" s="62"/>
      <c r="AS96" s="14"/>
      <c r="AT96" s="18"/>
      <c r="AU96" s="18"/>
      <c r="AV96" s="18"/>
      <c r="AW96" s="18"/>
      <c r="AX96" s="18"/>
      <c r="AY96" s="18"/>
      <c r="AZ96" s="14"/>
      <c r="BA96" s="18"/>
      <c r="BB96" s="18"/>
      <c r="BC96" s="18"/>
      <c r="BD96" s="18"/>
      <c r="BE96" s="18"/>
      <c r="BF96" s="18"/>
      <c r="BG96" s="14"/>
      <c r="BH96" s="14"/>
      <c r="BI96" s="18"/>
      <c r="BJ96" s="18"/>
      <c r="BK96" s="18"/>
      <c r="BL96" s="18"/>
      <c r="BM96" s="18"/>
      <c r="BN96" s="18"/>
      <c r="BO96" s="13"/>
      <c r="BP96" s="15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6"/>
      <c r="CI96" s="14"/>
      <c r="CJ96" s="15"/>
      <c r="CK96" s="14"/>
      <c r="CL96" s="14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</row>
    <row r="97" spans="1:153" s="6" customFormat="1" ht="12.75" customHeight="1" outlineLevel="1" x14ac:dyDescent="0.2">
      <c r="A97" s="28"/>
      <c r="B97" s="79"/>
      <c r="C97" s="80"/>
      <c r="D97" s="77"/>
      <c r="E97" s="75"/>
      <c r="F97" s="76"/>
      <c r="G97" s="75">
        <f t="shared" si="114"/>
        <v>0</v>
      </c>
      <c r="H97" s="74"/>
      <c r="I97" s="73"/>
      <c r="J97" s="72" t="str">
        <f t="shared" si="115"/>
        <v/>
      </c>
      <c r="K97" s="53" t="str">
        <f t="shared" si="116"/>
        <v/>
      </c>
      <c r="L97" s="71"/>
      <c r="M97" s="70"/>
      <c r="N97" s="70">
        <f t="shared" si="117"/>
        <v>0</v>
      </c>
      <c r="O97" s="69" t="str">
        <f>IF(OR(D97="",D97="Honorar"),"",IF(VLOOKUP(D97,Durchschnittssätze!$A$5:$Q$48,5,FALSE)&lt;0,"entfällt für",IF(N97=0,"",ROUND((VLOOKUP(D97,Durchschnittssätze!$A$5:$Q$48,5,FALSE)/39.8*E97),2))))</f>
        <v/>
      </c>
      <c r="P97" s="69" t="str">
        <f>IF(OR(D97="",D97="Honorar"),"",IF(VLOOKUP(D97,Durchschnittssätze!$A$5:$Q$48,9,FALSE)&lt;0,"Beamte",IF(N97=0,"",ROUND((VLOOKUP(D97,Durchschnittssätze!$A$5:$Q$48,9,FALSE)/39.8*E97),2))))</f>
        <v/>
      </c>
      <c r="Q97" s="68" t="str">
        <f>IF(D97="Honorar",N97,IF(P97="Beamte",VLOOKUP(D97,Durchschnittssätze!$A$5:$Q$48,17,FALSE),IF(N97&lt;O97,"keine",ROUND(IF(AND(N97&gt;=O97,N97&lt;P97),VLOOKUP(D97,Durchschnittssätze!$A$5:$Q$48,13,FALSE),VLOOKUP(D97,Durchschnittssätze!$A$5:$Q$48,17,FALSE)),2))))</f>
        <v>keine</v>
      </c>
      <c r="R97" s="67" t="str">
        <f t="shared" si="118"/>
        <v>Förderung</v>
      </c>
      <c r="S97" s="66">
        <f t="shared" si="119"/>
        <v>0</v>
      </c>
      <c r="T97" s="17"/>
      <c r="U97" s="21"/>
      <c r="V97" s="18"/>
      <c r="W97" s="46">
        <f t="shared" si="120"/>
        <v>1</v>
      </c>
      <c r="X97" s="45">
        <f t="shared" si="121"/>
        <v>0</v>
      </c>
      <c r="Y97" s="44">
        <f t="shared" si="122"/>
        <v>0</v>
      </c>
      <c r="Z97" s="43" t="e">
        <f t="shared" si="123"/>
        <v>#VALUE!</v>
      </c>
      <c r="AA97" s="42" t="e">
        <f t="shared" si="124"/>
        <v>#VALUE!</v>
      </c>
      <c r="AB97" s="41" t="e">
        <f t="shared" si="125"/>
        <v>#VALUE!</v>
      </c>
      <c r="AC97" s="40" t="e">
        <f t="shared" si="126"/>
        <v>#VALUE!</v>
      </c>
      <c r="AD97" s="39" t="e">
        <f t="shared" si="127"/>
        <v>#VALUE!</v>
      </c>
      <c r="AE97" s="38" t="e">
        <f t="shared" si="128"/>
        <v>#VALUE!</v>
      </c>
      <c r="AF97" s="37" t="e">
        <f t="shared" si="129"/>
        <v>#VALUE!</v>
      </c>
      <c r="AG97" s="43" t="e">
        <f t="shared" si="130"/>
        <v>#VALUE!</v>
      </c>
      <c r="AH97" s="42" t="e">
        <f t="shared" si="131"/>
        <v>#VALUE!</v>
      </c>
      <c r="AI97" s="41" t="e">
        <f t="shared" si="132"/>
        <v>#VALUE!</v>
      </c>
      <c r="AJ97" s="40" t="e">
        <f t="shared" si="133"/>
        <v>#VALUE!</v>
      </c>
      <c r="AK97" s="65" t="e">
        <f t="shared" si="134"/>
        <v>#VALUE!</v>
      </c>
      <c r="AL97" s="64" t="e">
        <f t="shared" si="135"/>
        <v>#VALUE!</v>
      </c>
      <c r="AM97" s="30">
        <f t="shared" si="136"/>
        <v>0</v>
      </c>
      <c r="AN97" s="29" t="str">
        <f t="shared" si="137"/>
        <v/>
      </c>
      <c r="AO97" s="2"/>
      <c r="AP97" s="63"/>
      <c r="AQ97" s="63"/>
      <c r="AR97" s="62"/>
      <c r="AS97" s="14"/>
      <c r="AT97" s="18"/>
      <c r="AU97" s="18"/>
      <c r="AV97" s="18"/>
      <c r="AW97" s="18"/>
      <c r="AX97" s="18"/>
      <c r="AY97" s="18"/>
      <c r="AZ97" s="14"/>
      <c r="BA97" s="18"/>
      <c r="BB97" s="18"/>
      <c r="BC97" s="18"/>
      <c r="BD97" s="18"/>
      <c r="BE97" s="18"/>
      <c r="BF97" s="18"/>
      <c r="BG97" s="14"/>
      <c r="BH97" s="14"/>
      <c r="BI97" s="18"/>
      <c r="BJ97" s="18"/>
      <c r="BK97" s="18"/>
      <c r="BL97" s="18"/>
      <c r="BM97" s="18"/>
      <c r="BN97" s="18"/>
      <c r="BO97" s="13"/>
      <c r="BP97" s="15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6"/>
      <c r="CI97" s="14"/>
      <c r="CJ97" s="15"/>
      <c r="CK97" s="14"/>
      <c r="CL97" s="14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</row>
    <row r="98" spans="1:153" s="6" customFormat="1" ht="12.75" customHeight="1" outlineLevel="1" x14ac:dyDescent="0.2">
      <c r="A98" s="28"/>
      <c r="B98" s="79"/>
      <c r="C98" s="80"/>
      <c r="D98" s="77"/>
      <c r="E98" s="75"/>
      <c r="F98" s="76"/>
      <c r="G98" s="75">
        <f t="shared" si="114"/>
        <v>0</v>
      </c>
      <c r="H98" s="74"/>
      <c r="I98" s="73"/>
      <c r="J98" s="72" t="str">
        <f t="shared" si="115"/>
        <v/>
      </c>
      <c r="K98" s="53" t="str">
        <f t="shared" si="116"/>
        <v/>
      </c>
      <c r="L98" s="71"/>
      <c r="M98" s="70"/>
      <c r="N98" s="70">
        <f t="shared" si="117"/>
        <v>0</v>
      </c>
      <c r="O98" s="69" t="str">
        <f>IF(OR(D98="",D98="Honorar"),"",IF(VLOOKUP(D98,Durchschnittssätze!$A$5:$Q$48,5,FALSE)&lt;0,"entfällt für",IF(N98=0,"",ROUND((VLOOKUP(D98,Durchschnittssätze!$A$5:$Q$48,5,FALSE)/39.8*E98),2))))</f>
        <v/>
      </c>
      <c r="P98" s="69" t="str">
        <f>IF(OR(D98="",D98="Honorar"),"",IF(VLOOKUP(D98,Durchschnittssätze!$A$5:$Q$48,9,FALSE)&lt;0,"Beamte",IF(N98=0,"",ROUND((VLOOKUP(D98,Durchschnittssätze!$A$5:$Q$48,9,FALSE)/39.8*E98),2))))</f>
        <v/>
      </c>
      <c r="Q98" s="68" t="str">
        <f>IF(D98="Honorar",N98,IF(P98="Beamte",VLOOKUP(D98,Durchschnittssätze!$A$5:$Q$48,17,FALSE),IF(N98&lt;O98,"keine",ROUND(IF(AND(N98&gt;=O98,N98&lt;P98),VLOOKUP(D98,Durchschnittssätze!$A$5:$Q$48,13,FALSE),VLOOKUP(D98,Durchschnittssätze!$A$5:$Q$48,17,FALSE)),2))))</f>
        <v>keine</v>
      </c>
      <c r="R98" s="67" t="str">
        <f t="shared" si="118"/>
        <v>Förderung</v>
      </c>
      <c r="S98" s="66">
        <f t="shared" si="119"/>
        <v>0</v>
      </c>
      <c r="T98" s="17"/>
      <c r="U98" s="21"/>
      <c r="V98" s="18"/>
      <c r="W98" s="46">
        <f t="shared" si="120"/>
        <v>1</v>
      </c>
      <c r="X98" s="45">
        <f t="shared" si="121"/>
        <v>0</v>
      </c>
      <c r="Y98" s="44">
        <f t="shared" si="122"/>
        <v>0</v>
      </c>
      <c r="Z98" s="43" t="e">
        <f t="shared" si="123"/>
        <v>#VALUE!</v>
      </c>
      <c r="AA98" s="42" t="e">
        <f t="shared" si="124"/>
        <v>#VALUE!</v>
      </c>
      <c r="AB98" s="41" t="e">
        <f t="shared" si="125"/>
        <v>#VALUE!</v>
      </c>
      <c r="AC98" s="40" t="e">
        <f t="shared" si="126"/>
        <v>#VALUE!</v>
      </c>
      <c r="AD98" s="39" t="e">
        <f t="shared" si="127"/>
        <v>#VALUE!</v>
      </c>
      <c r="AE98" s="38" t="e">
        <f t="shared" si="128"/>
        <v>#VALUE!</v>
      </c>
      <c r="AF98" s="37" t="e">
        <f t="shared" si="129"/>
        <v>#VALUE!</v>
      </c>
      <c r="AG98" s="43" t="e">
        <f t="shared" si="130"/>
        <v>#VALUE!</v>
      </c>
      <c r="AH98" s="42" t="e">
        <f t="shared" si="131"/>
        <v>#VALUE!</v>
      </c>
      <c r="AI98" s="41" t="e">
        <f t="shared" si="132"/>
        <v>#VALUE!</v>
      </c>
      <c r="AJ98" s="40" t="e">
        <f t="shared" si="133"/>
        <v>#VALUE!</v>
      </c>
      <c r="AK98" s="65" t="e">
        <f t="shared" si="134"/>
        <v>#VALUE!</v>
      </c>
      <c r="AL98" s="64" t="e">
        <f t="shared" si="135"/>
        <v>#VALUE!</v>
      </c>
      <c r="AM98" s="30">
        <f t="shared" si="136"/>
        <v>0</v>
      </c>
      <c r="AN98" s="29" t="str">
        <f t="shared" si="137"/>
        <v/>
      </c>
      <c r="AO98" s="2"/>
      <c r="AP98" s="63"/>
      <c r="AQ98" s="63"/>
      <c r="AR98" s="62"/>
      <c r="AS98" s="14"/>
      <c r="AT98" s="18"/>
      <c r="AU98" s="18"/>
      <c r="AV98" s="18"/>
      <c r="AW98" s="18"/>
      <c r="AX98" s="18"/>
      <c r="AY98" s="18"/>
      <c r="AZ98" s="14"/>
      <c r="BA98" s="18"/>
      <c r="BB98" s="18"/>
      <c r="BC98" s="18"/>
      <c r="BD98" s="18"/>
      <c r="BE98" s="18"/>
      <c r="BF98" s="18"/>
      <c r="BG98" s="14"/>
      <c r="BH98" s="14"/>
      <c r="BI98" s="18"/>
      <c r="BJ98" s="18"/>
      <c r="BK98" s="18"/>
      <c r="BL98" s="18"/>
      <c r="BM98" s="18"/>
      <c r="BN98" s="18"/>
      <c r="BO98" s="13"/>
      <c r="BP98" s="15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6"/>
      <c r="CI98" s="14"/>
      <c r="CJ98" s="15"/>
      <c r="CK98" s="14"/>
      <c r="CL98" s="14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</row>
    <row r="99" spans="1:153" s="6" customFormat="1" ht="12.75" customHeight="1" outlineLevel="1" x14ac:dyDescent="0.2">
      <c r="A99" s="28"/>
      <c r="B99" s="79"/>
      <c r="C99" s="78"/>
      <c r="D99" s="77"/>
      <c r="E99" s="75"/>
      <c r="F99" s="76"/>
      <c r="G99" s="75">
        <f t="shared" si="114"/>
        <v>0</v>
      </c>
      <c r="H99" s="74"/>
      <c r="I99" s="73"/>
      <c r="J99" s="72" t="str">
        <f t="shared" si="115"/>
        <v/>
      </c>
      <c r="K99" s="53" t="str">
        <f t="shared" si="116"/>
        <v/>
      </c>
      <c r="L99" s="71"/>
      <c r="M99" s="70"/>
      <c r="N99" s="70">
        <f t="shared" si="117"/>
        <v>0</v>
      </c>
      <c r="O99" s="69" t="str">
        <f>IF(OR(D99="",D99="Honorar"),"",IF(VLOOKUP(D99,Durchschnittssätze!$A$5:$Q$48,5,FALSE)&lt;0,"entfällt für",IF(N99=0,"",ROUND((VLOOKUP(D99,Durchschnittssätze!$A$5:$Q$48,5,FALSE)/39.8*E99),2))))</f>
        <v/>
      </c>
      <c r="P99" s="69" t="str">
        <f>IF(OR(D99="",D99="Honorar"),"",IF(VLOOKUP(D99,Durchschnittssätze!$A$5:$Q$48,9,FALSE)&lt;0,"Beamte",IF(N99=0,"",ROUND((VLOOKUP(D99,Durchschnittssätze!$A$5:$Q$48,9,FALSE)/39.8*E99),2))))</f>
        <v/>
      </c>
      <c r="Q99" s="68" t="str">
        <f>IF(D99="Honorar",N99,IF(P99="Beamte",VLOOKUP(D99,Durchschnittssätze!$A$5:$Q$48,17,FALSE),IF(N99&lt;O99,"keine",ROUND(IF(AND(N99&gt;=O99,N99&lt;P99),VLOOKUP(D99,Durchschnittssätze!$A$5:$Q$48,13,FALSE),VLOOKUP(D99,Durchschnittssätze!$A$5:$Q$48,17,FALSE)),2))))</f>
        <v>keine</v>
      </c>
      <c r="R99" s="67" t="str">
        <f t="shared" si="118"/>
        <v>Förderung</v>
      </c>
      <c r="S99" s="66">
        <f t="shared" si="119"/>
        <v>0</v>
      </c>
      <c r="T99" s="17"/>
      <c r="U99" s="21"/>
      <c r="V99" s="18"/>
      <c r="W99" s="46">
        <f t="shared" si="120"/>
        <v>1</v>
      </c>
      <c r="X99" s="45">
        <f t="shared" si="121"/>
        <v>0</v>
      </c>
      <c r="Y99" s="44">
        <f t="shared" si="122"/>
        <v>0</v>
      </c>
      <c r="Z99" s="43" t="e">
        <f t="shared" si="123"/>
        <v>#VALUE!</v>
      </c>
      <c r="AA99" s="42" t="e">
        <f t="shared" si="124"/>
        <v>#VALUE!</v>
      </c>
      <c r="AB99" s="41" t="e">
        <f t="shared" si="125"/>
        <v>#VALUE!</v>
      </c>
      <c r="AC99" s="40" t="e">
        <f t="shared" si="126"/>
        <v>#VALUE!</v>
      </c>
      <c r="AD99" s="39" t="e">
        <f t="shared" si="127"/>
        <v>#VALUE!</v>
      </c>
      <c r="AE99" s="38" t="e">
        <f t="shared" si="128"/>
        <v>#VALUE!</v>
      </c>
      <c r="AF99" s="37" t="e">
        <f t="shared" si="129"/>
        <v>#VALUE!</v>
      </c>
      <c r="AG99" s="43" t="e">
        <f t="shared" si="130"/>
        <v>#VALUE!</v>
      </c>
      <c r="AH99" s="42" t="e">
        <f t="shared" si="131"/>
        <v>#VALUE!</v>
      </c>
      <c r="AI99" s="41" t="e">
        <f t="shared" si="132"/>
        <v>#VALUE!</v>
      </c>
      <c r="AJ99" s="40" t="e">
        <f t="shared" si="133"/>
        <v>#VALUE!</v>
      </c>
      <c r="AK99" s="65" t="e">
        <f t="shared" si="134"/>
        <v>#VALUE!</v>
      </c>
      <c r="AL99" s="64" t="e">
        <f t="shared" si="135"/>
        <v>#VALUE!</v>
      </c>
      <c r="AM99" s="30">
        <f t="shared" si="136"/>
        <v>0</v>
      </c>
      <c r="AN99" s="29" t="str">
        <f t="shared" si="137"/>
        <v/>
      </c>
      <c r="AO99" s="2"/>
      <c r="AP99" s="63"/>
      <c r="AQ99" s="63"/>
      <c r="AR99" s="62"/>
      <c r="AS99" s="14"/>
      <c r="AT99" s="18"/>
      <c r="AU99" s="18"/>
      <c r="AV99" s="18"/>
      <c r="AW99" s="18"/>
      <c r="AX99" s="18"/>
      <c r="AY99" s="18"/>
      <c r="AZ99" s="14"/>
      <c r="BA99" s="18"/>
      <c r="BB99" s="18"/>
      <c r="BC99" s="18"/>
      <c r="BD99" s="18"/>
      <c r="BE99" s="18"/>
      <c r="BF99" s="18"/>
      <c r="BG99" s="14"/>
      <c r="BH99" s="14"/>
      <c r="BI99" s="18"/>
      <c r="BJ99" s="18"/>
      <c r="BK99" s="18"/>
      <c r="BL99" s="18"/>
      <c r="BM99" s="18"/>
      <c r="BN99" s="18"/>
      <c r="BO99" s="13"/>
      <c r="BP99" s="15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6"/>
      <c r="CI99" s="14"/>
      <c r="CJ99" s="15"/>
      <c r="CK99" s="14"/>
      <c r="CL99" s="14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</row>
    <row r="100" spans="1:153" s="6" customFormat="1" ht="12.75" customHeight="1" outlineLevel="1" thickBot="1" x14ac:dyDescent="0.25">
      <c r="A100" s="28"/>
      <c r="B100" s="61"/>
      <c r="C100" s="60"/>
      <c r="D100" s="59"/>
      <c r="E100" s="57"/>
      <c r="F100" s="58"/>
      <c r="G100" s="57">
        <f t="shared" si="114"/>
        <v>0</v>
      </c>
      <c r="H100" s="56"/>
      <c r="I100" s="55"/>
      <c r="J100" s="54" t="str">
        <f t="shared" si="115"/>
        <v/>
      </c>
      <c r="K100" s="53" t="str">
        <f t="shared" si="116"/>
        <v/>
      </c>
      <c r="L100" s="52"/>
      <c r="M100" s="51"/>
      <c r="N100" s="51">
        <f t="shared" si="117"/>
        <v>0</v>
      </c>
      <c r="O100" s="50" t="str">
        <f>IF(OR(D100="",D100="Honorar"),"",IF(VLOOKUP(D100,Durchschnittssätze!$A$5:$Q$48,5,FALSE)&lt;0,"entfällt für",IF(N100=0,"",ROUND((VLOOKUP(D100,Durchschnittssätze!$A$5:$Q$48,5,FALSE)/39.8*E100),2))))</f>
        <v/>
      </c>
      <c r="P100" s="50" t="str">
        <f>IF(OR(D100="",D100="Honorar"),"",IF(VLOOKUP(D100,Durchschnittssätze!$A$5:$Q$48,9,FALSE)&lt;0,"Beamte",IF(N100=0,"",ROUND((VLOOKUP(D100,Durchschnittssätze!$A$5:$Q$48,9,FALSE)/39.8*E100),2))))</f>
        <v/>
      </c>
      <c r="Q100" s="49" t="str">
        <f>IF(D100="Honorar",N100,IF(P100="Beamte",VLOOKUP(D100,Durchschnittssätze!$A$5:$Q$48,17,FALSE),IF(N100&lt;O100,"keine",ROUND(IF(AND(N100&gt;=O100,N100&lt;P100),VLOOKUP(D100,Durchschnittssätze!$A$5:$Q$48,13,FALSE),VLOOKUP(D100,Durchschnittssätze!$A$5:$Q$48,17,FALSE)),2))))</f>
        <v>keine</v>
      </c>
      <c r="R100" s="48" t="str">
        <f t="shared" si="118"/>
        <v>Förderung</v>
      </c>
      <c r="S100" s="47">
        <f t="shared" si="119"/>
        <v>0</v>
      </c>
      <c r="T100" s="17"/>
      <c r="U100" s="21"/>
      <c r="V100" s="18"/>
      <c r="W100" s="46">
        <f t="shared" si="120"/>
        <v>1</v>
      </c>
      <c r="X100" s="45">
        <f t="shared" si="121"/>
        <v>0</v>
      </c>
      <c r="Y100" s="44">
        <f t="shared" si="122"/>
        <v>0</v>
      </c>
      <c r="Z100" s="43" t="e">
        <f t="shared" si="123"/>
        <v>#VALUE!</v>
      </c>
      <c r="AA100" s="42" t="e">
        <f t="shared" si="124"/>
        <v>#VALUE!</v>
      </c>
      <c r="AB100" s="41" t="e">
        <f t="shared" si="125"/>
        <v>#VALUE!</v>
      </c>
      <c r="AC100" s="40" t="e">
        <f t="shared" si="126"/>
        <v>#VALUE!</v>
      </c>
      <c r="AD100" s="39" t="e">
        <f t="shared" si="127"/>
        <v>#VALUE!</v>
      </c>
      <c r="AE100" s="38" t="e">
        <f t="shared" si="128"/>
        <v>#VALUE!</v>
      </c>
      <c r="AF100" s="37" t="e">
        <f t="shared" si="129"/>
        <v>#VALUE!</v>
      </c>
      <c r="AG100" s="36" t="e">
        <f t="shared" si="130"/>
        <v>#VALUE!</v>
      </c>
      <c r="AH100" s="35" t="e">
        <f t="shared" si="131"/>
        <v>#VALUE!</v>
      </c>
      <c r="AI100" s="34" t="e">
        <f t="shared" si="132"/>
        <v>#VALUE!</v>
      </c>
      <c r="AJ100" s="33" t="e">
        <f t="shared" si="133"/>
        <v>#VALUE!</v>
      </c>
      <c r="AK100" s="32" t="e">
        <f t="shared" si="134"/>
        <v>#VALUE!</v>
      </c>
      <c r="AL100" s="31" t="e">
        <f t="shared" si="135"/>
        <v>#VALUE!</v>
      </c>
      <c r="AM100" s="30">
        <f t="shared" si="136"/>
        <v>0</v>
      </c>
      <c r="AN100" s="29" t="str">
        <f t="shared" si="137"/>
        <v/>
      </c>
      <c r="AO100" s="19"/>
      <c r="AP100" s="19"/>
      <c r="AQ100" s="19"/>
      <c r="AR100" s="19"/>
      <c r="AS100" s="14"/>
      <c r="AT100" s="18"/>
      <c r="AU100" s="18"/>
      <c r="AV100" s="18"/>
      <c r="AW100" s="18"/>
      <c r="AX100" s="18"/>
      <c r="AY100" s="18"/>
      <c r="AZ100" s="14"/>
      <c r="BA100" s="18"/>
      <c r="BB100" s="18"/>
      <c r="BC100" s="18"/>
      <c r="BD100" s="18"/>
      <c r="BE100" s="18"/>
      <c r="BF100" s="18"/>
      <c r="BG100" s="14"/>
      <c r="BH100" s="14"/>
      <c r="BI100" s="18"/>
      <c r="BJ100" s="18"/>
      <c r="BK100" s="18"/>
      <c r="BL100" s="18"/>
      <c r="BM100" s="18"/>
      <c r="BN100" s="18"/>
      <c r="BO100" s="13"/>
      <c r="BP100" s="15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6"/>
      <c r="CI100" s="14"/>
      <c r="CJ100" s="15"/>
      <c r="CK100" s="14"/>
      <c r="CL100" s="14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</row>
    <row r="101" spans="1:153" s="6" customFormat="1" ht="20.100000000000001" customHeight="1" outlineLevel="1" thickBot="1" x14ac:dyDescent="0.25">
      <c r="A101" s="28"/>
      <c r="B101" s="27"/>
      <c r="C101" s="25"/>
      <c r="D101" s="25"/>
      <c r="E101" s="25"/>
      <c r="F101" s="25"/>
      <c r="G101" s="26"/>
      <c r="H101" s="25"/>
      <c r="I101" s="25"/>
      <c r="J101" s="24"/>
      <c r="K101" s="483"/>
      <c r="L101" s="483"/>
      <c r="M101" s="483"/>
      <c r="N101" s="483"/>
      <c r="O101" s="483"/>
      <c r="P101" s="483"/>
      <c r="Q101" s="23"/>
      <c r="R101" s="23"/>
      <c r="S101" s="22">
        <f>SUM(S90:S100)</f>
        <v>0</v>
      </c>
      <c r="T101" s="17"/>
      <c r="U101" s="21"/>
      <c r="V101" s="18"/>
      <c r="W101" s="14"/>
      <c r="X101" s="14"/>
      <c r="Y101" s="14"/>
      <c r="Z101" s="13"/>
      <c r="AA101" s="13"/>
      <c r="AB101" s="13"/>
      <c r="AC101" s="13"/>
      <c r="AD101" s="13"/>
      <c r="AE101" s="15"/>
      <c r="AF101" s="19"/>
      <c r="AG101" s="19"/>
      <c r="AH101" s="19"/>
      <c r="AI101" s="19"/>
      <c r="AJ101" s="19"/>
      <c r="AK101" s="19"/>
      <c r="AL101" s="19"/>
      <c r="AM101" s="20">
        <f>SUM(AM90:AM100)</f>
        <v>0</v>
      </c>
      <c r="AN101" s="20">
        <f>SUM(AN90:AN100)</f>
        <v>0</v>
      </c>
      <c r="AO101" s="19"/>
      <c r="AP101" s="19"/>
      <c r="AQ101" s="19"/>
      <c r="AR101" s="19"/>
      <c r="AS101" s="14"/>
      <c r="AT101" s="18"/>
      <c r="AU101" s="18"/>
      <c r="AV101" s="18"/>
      <c r="AW101" s="18"/>
      <c r="AX101" s="18"/>
      <c r="AY101" s="18"/>
      <c r="AZ101" s="14"/>
      <c r="BA101" s="18"/>
      <c r="BB101" s="18"/>
      <c r="BC101" s="18"/>
      <c r="BD101" s="18"/>
      <c r="BE101" s="18"/>
      <c r="BF101" s="18"/>
      <c r="BG101" s="14"/>
      <c r="BH101" s="14"/>
      <c r="BI101" s="18"/>
      <c r="BJ101" s="18"/>
      <c r="BK101" s="18"/>
      <c r="BL101" s="18"/>
      <c r="BM101" s="18"/>
      <c r="BN101" s="18"/>
      <c r="BO101" s="13"/>
      <c r="BP101" s="15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6"/>
      <c r="CI101" s="14"/>
      <c r="CJ101" s="15"/>
      <c r="CK101" s="14"/>
      <c r="CL101" s="14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</row>
    <row r="102" spans="1:153" s="6" customFormat="1" x14ac:dyDescent="0.2">
      <c r="B102" s="14"/>
      <c r="C102" s="13"/>
      <c r="D102" s="13"/>
      <c r="E102" s="130"/>
      <c r="F102" s="130"/>
      <c r="G102" s="130"/>
      <c r="H102" s="130"/>
      <c r="I102" s="129"/>
      <c r="J102" s="129"/>
      <c r="K102" s="482" t="str">
        <f>IF(COUNTBLANK(K90:K100)&lt;&gt;11,"Fehler in den Datumsangaben! Bitte prüfen!","")</f>
        <v/>
      </c>
      <c r="L102" s="482"/>
      <c r="M102" s="482"/>
      <c r="N102" s="482"/>
      <c r="O102" s="482"/>
      <c r="P102" s="23"/>
      <c r="Q102" s="23"/>
      <c r="R102" s="23"/>
      <c r="S102" s="23"/>
      <c r="T102" s="23"/>
      <c r="U102" s="128"/>
      <c r="V102" s="125"/>
      <c r="W102" s="18"/>
      <c r="X102" s="14"/>
      <c r="Y102" s="14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</row>
    <row r="103" spans="1:153" s="10" customFormat="1" ht="17.25" customHeight="1" outlineLevel="1" x14ac:dyDescent="0.2">
      <c r="B103" s="495">
        <f>$B$16</f>
        <v>0</v>
      </c>
      <c r="C103" s="495"/>
      <c r="D103" s="484" t="str">
        <f>IF(AM117&lt;&gt;0,"Es wurde eine abweichende Entgeltgruppe angegeben. Bitte hierfür eine Begründung im Prüfvermerk erfassen!","")</f>
        <v/>
      </c>
      <c r="E103" s="484"/>
      <c r="F103" s="484"/>
      <c r="G103" s="484"/>
      <c r="H103" s="484"/>
      <c r="I103" s="484"/>
      <c r="J103" s="484"/>
      <c r="K103" s="484"/>
      <c r="L103" s="484"/>
      <c r="M103" s="484"/>
      <c r="N103" s="14"/>
      <c r="O103" s="126"/>
      <c r="P103" s="126"/>
      <c r="Q103" s="126"/>
      <c r="R103" s="126"/>
      <c r="S103" s="5"/>
      <c r="T103" s="12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</row>
    <row r="104" spans="1:153" s="6" customFormat="1" ht="7.5" customHeight="1" outlineLevel="1" thickBot="1" x14ac:dyDescent="0.25">
      <c r="B104" s="127"/>
      <c r="E104" s="8"/>
      <c r="F104" s="12"/>
      <c r="G104" s="8"/>
      <c r="I104" s="8"/>
      <c r="K104" s="13"/>
      <c r="L104" s="13"/>
      <c r="M104" s="13"/>
      <c r="N104" s="13"/>
      <c r="O104" s="126"/>
      <c r="P104" s="126"/>
      <c r="Q104" s="126"/>
      <c r="R104" s="126"/>
      <c r="S104" s="5"/>
      <c r="T104" s="125"/>
      <c r="U104" s="13"/>
      <c r="V104" s="13"/>
      <c r="W104" s="14"/>
      <c r="X104" s="14"/>
      <c r="Y104" s="14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</row>
    <row r="105" spans="1:153" s="10" customFormat="1" ht="65.099999999999994" customHeight="1" outlineLevel="1" thickBot="1" x14ac:dyDescent="0.25">
      <c r="B105" s="124" t="s">
        <v>12</v>
      </c>
      <c r="C105" s="123" t="s">
        <v>13</v>
      </c>
      <c r="D105" s="122" t="s">
        <v>67</v>
      </c>
      <c r="E105" s="121" t="s">
        <v>66</v>
      </c>
      <c r="F105" s="121" t="s">
        <v>65</v>
      </c>
      <c r="G105" s="120" t="s">
        <v>64</v>
      </c>
      <c r="H105" s="119" t="s">
        <v>14</v>
      </c>
      <c r="I105" s="118" t="s">
        <v>15</v>
      </c>
      <c r="J105" s="117" t="s">
        <v>63</v>
      </c>
      <c r="K105" s="104"/>
      <c r="L105" s="116" t="s">
        <v>62</v>
      </c>
      <c r="M105" s="115" t="s">
        <v>61</v>
      </c>
      <c r="N105" s="115" t="s">
        <v>60</v>
      </c>
      <c r="O105" s="114" t="s">
        <v>59</v>
      </c>
      <c r="P105" s="114" t="s">
        <v>58</v>
      </c>
      <c r="Q105" s="113" t="s">
        <v>57</v>
      </c>
      <c r="R105" s="112" t="s">
        <v>56</v>
      </c>
      <c r="S105" s="111" t="s">
        <v>55</v>
      </c>
      <c r="T105" s="104"/>
      <c r="U105" s="102"/>
      <c r="V105" s="102"/>
      <c r="W105" s="102"/>
      <c r="X105" s="110" t="s">
        <v>12</v>
      </c>
      <c r="Y105" s="109" t="s">
        <v>13</v>
      </c>
      <c r="Z105" s="485" t="s">
        <v>54</v>
      </c>
      <c r="AA105" s="486"/>
      <c r="AB105" s="486"/>
      <c r="AC105" s="486"/>
      <c r="AD105" s="486"/>
      <c r="AE105" s="487"/>
      <c r="AF105" s="108" t="s">
        <v>53</v>
      </c>
      <c r="AG105" s="485" t="s">
        <v>52</v>
      </c>
      <c r="AH105" s="486"/>
      <c r="AI105" s="486"/>
      <c r="AJ105" s="486"/>
      <c r="AK105" s="486"/>
      <c r="AL105" s="487"/>
      <c r="AM105" s="107" t="s">
        <v>51</v>
      </c>
      <c r="AN105" s="106" t="s">
        <v>50</v>
      </c>
      <c r="AO105" s="14"/>
      <c r="AP105" s="14"/>
      <c r="AQ105" s="14"/>
      <c r="AR105" s="14"/>
      <c r="AS105" s="105"/>
      <c r="AT105" s="14"/>
      <c r="AU105" s="14"/>
      <c r="AV105" s="14"/>
      <c r="AW105" s="14"/>
      <c r="AX105" s="14"/>
      <c r="AY105" s="14"/>
      <c r="AZ105" s="105"/>
      <c r="BA105" s="14"/>
      <c r="BB105" s="14"/>
      <c r="BC105" s="14"/>
      <c r="BD105" s="14"/>
      <c r="BE105" s="14"/>
      <c r="BF105" s="14"/>
      <c r="BG105" s="14"/>
      <c r="BH105" s="105"/>
      <c r="BI105" s="14"/>
      <c r="BJ105" s="14"/>
      <c r="BK105" s="14"/>
      <c r="BL105" s="14"/>
      <c r="BM105" s="14"/>
      <c r="BN105" s="14"/>
      <c r="BO105" s="14"/>
      <c r="BP105" s="102"/>
      <c r="BQ105" s="104"/>
      <c r="BR105" s="104"/>
      <c r="BS105" s="102"/>
      <c r="BT105" s="102"/>
      <c r="BU105" s="102"/>
      <c r="BV105" s="102"/>
      <c r="BW105" s="104"/>
      <c r="BX105" s="104"/>
      <c r="BY105" s="102"/>
      <c r="BZ105" s="102"/>
      <c r="CA105" s="102"/>
      <c r="CB105" s="102"/>
      <c r="CC105" s="103"/>
      <c r="CD105" s="102"/>
      <c r="CE105" s="102"/>
      <c r="CF105" s="102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</row>
    <row r="106" spans="1:153" s="10" customFormat="1" ht="12.75" customHeight="1" outlineLevel="1" x14ac:dyDescent="0.2">
      <c r="A106" s="101"/>
      <c r="B106" s="100"/>
      <c r="C106" s="99"/>
      <c r="D106" s="98"/>
      <c r="E106" s="96"/>
      <c r="F106" s="97"/>
      <c r="G106" s="96">
        <f t="shared" ref="G106:G116" si="138">ROUND(E106*F106,2)</f>
        <v>0</v>
      </c>
      <c r="H106" s="95"/>
      <c r="I106" s="94"/>
      <c r="J106" s="93" t="str">
        <f t="shared" ref="J106:J116" si="139">IF(OR(G106="",G106=0),"",
IF(F106&gt;100%,"Fehler",
ROUND(1664/39.8*IF(E106&lt;39.8,E106*F106,G106)/365*
IF(OR(AND(DATEDIF(H106,I106,"M")=11,AF106=366),AND(W106=1,AF106=366)),365,AF106),2)))</f>
        <v/>
      </c>
      <c r="K106" s="53" t="str">
        <f t="shared" ref="K106:K116" si="140">IF(AND(H106="",I106=""),"",IF(OR(H106&lt;$E$16,H106&gt;$F$16,I106&lt;H106,I106&lt;$E$16,I106&gt;$F$16),"!!!",""))</f>
        <v/>
      </c>
      <c r="L106" s="92"/>
      <c r="M106" s="91"/>
      <c r="N106" s="91">
        <f t="shared" ref="N106:N116" si="141">L106*12+M106</f>
        <v>0</v>
      </c>
      <c r="O106" s="90" t="str">
        <f>IF(OR(D106="",D106="Honorar"),"",IF(VLOOKUP(D106,Durchschnittssätze!$A$5:$Q$48,5,FALSE)&lt;0,"entfällt für",IF(N106=0,"",ROUND((VLOOKUP(D106,Durchschnittssätze!$A$5:$Q$48,5,FALSE)/39.8*E106),2))))</f>
        <v/>
      </c>
      <c r="P106" s="90" t="str">
        <f>IF(OR(D106="",D106="Honorar"),"",IF(VLOOKUP(D106,Durchschnittssätze!$A$5:$Q$48,9,FALSE)&lt;0,"Beamte",IF(N106=0,"",ROUND((VLOOKUP(D106,Durchschnittssätze!$A$5:$Q$48,9,FALSE)/39.8*E106),2))))</f>
        <v/>
      </c>
      <c r="Q106" s="89" t="str">
        <f>IF(D106="Honorar",N106,IF(P106="Beamte",VLOOKUP(D106,Durchschnittssätze!$A$5:$Q$48,17,FALSE),IF(N106&lt;O106,"keine",ROUND(IF(AND(N106&gt;=O106,N106&lt;P106),VLOOKUP(D106,Durchschnittssätze!$A$5:$Q$48,13,FALSE),VLOOKUP(D106,Durchschnittssätze!$A$5:$Q$48,17,FALSE)),2))))</f>
        <v>keine</v>
      </c>
      <c r="R106" s="88" t="str">
        <f t="shared" ref="R106:R116" si="142">IF(D106="Honorar","",IF(P106="Beamte",D106,IF(N106&lt;O106,"Förderung",IF(AND(N106&gt;O106,N106&lt;P106),"Std.Satz 1","Std.Satz 2"))))</f>
        <v>Förderung</v>
      </c>
      <c r="S106" s="87">
        <f t="shared" ref="S106:S116" si="143">IF(OR(P106="Beamte",D106="Honorar"),ROUND(Q106*J106,2),IF(OR(N106&lt;O106,N106=0,G106=0),0,ROUND(Q106*J106,2)))</f>
        <v>0</v>
      </c>
      <c r="T106" s="17"/>
      <c r="U106" s="21"/>
      <c r="V106" s="18"/>
      <c r="W106" s="46">
        <f t="shared" ref="W106:W116" si="144">YEAR(I106)-YEAR(H106)+1</f>
        <v>1</v>
      </c>
      <c r="X106" s="45">
        <f t="shared" ref="X106:X116" si="145">B106</f>
        <v>0</v>
      </c>
      <c r="Y106" s="44">
        <f t="shared" ref="Y106:Y116" si="146">C106</f>
        <v>0</v>
      </c>
      <c r="Z106" s="43" t="e">
        <f t="shared" ref="Z106:Z116" si="147">IF(YEAR(H106)=$Z$9,$Z$9,"")</f>
        <v>#VALUE!</v>
      </c>
      <c r="AA106" s="42" t="e">
        <f t="shared" ref="AA106:AA116" si="148">IF(AND(Z106&lt;&gt;"",$W106&gt;1),Z106+1,IF(YEAR(H106)=$AA$9,$AA$9,""))</f>
        <v>#VALUE!</v>
      </c>
      <c r="AB106" s="41" t="e">
        <f t="shared" ref="AB106:AB116" si="149">IF(AND(OR(AA106&lt;&gt;"",YEAR(H106)=$AB$9),COUNT(Z106:AA106)&lt;W106),$AB$9,"")</f>
        <v>#VALUE!</v>
      </c>
      <c r="AC106" s="40" t="e">
        <f t="shared" ref="AC106:AC116" si="150">IF(AND(OR(AB106&lt;&gt;"",YEAR(H106)=$AC$9),COUNT(Z106:AB106)&lt;W106),$AC$9,"")</f>
        <v>#VALUE!</v>
      </c>
      <c r="AD106" s="39" t="e">
        <f t="shared" ref="AD106:AD116" si="151">IF(AND(OR(AC106&lt;&gt;"",YEAR(H106)=$AD$9),COUNT(Z106:AC106)&lt;W106),$AD$9,"")</f>
        <v>#VALUE!</v>
      </c>
      <c r="AE106" s="38" t="e">
        <f t="shared" ref="AE106:AE116" si="152">IF(AND(OR(AC106&lt;&gt;"",YEAR(H106)=$AD$9),COUNT(Z106:AD106)&lt;W106),$AE$9,"")</f>
        <v>#VALUE!</v>
      </c>
      <c r="AF106" s="37" t="e">
        <f t="shared" ref="AF106:AF116" si="153">SUM(AG106:AL106)</f>
        <v>#VALUE!</v>
      </c>
      <c r="AG106" s="86" t="e">
        <f t="shared" ref="AG106:AG116" si="154">IF(Z106="","",MIN(365,
IF(YEAR(H106)=YEAR(I106),DATEDIF(H106,I106,"D")+1,
DATEDIF(H106,VLOOKUP(YEAR(H106),$AM$11:$AN$20,2,FALSE),"D")+1)))</f>
        <v>#VALUE!</v>
      </c>
      <c r="AH106" s="85" t="e">
        <f t="shared" ref="AH106:AH116" si="155">IF(AA106="","",MIN(365,
IF(AND(YEAR($H106)=YEAR($I106),AA106=YEAR($H106)),DATEDIF($H106,$I106,"D")+1,
IF(AB106&lt;&gt;"",DATEDIF(MAX(VLOOKUP(AA106,$AM$11:$AP$20,3,FALSE),$H106),VLOOKUP(AA106,$AM$11:$AP$20,2,FALSE),"D")+1,
VLOOKUP(AA106,$AM$11:$AP$20,4,FALSE)-DATEDIF($I106,VLOOKUP(YEAR($I106),$AM$11:$AN$20,2,FALSE),"D")))))</f>
        <v>#VALUE!</v>
      </c>
      <c r="AI106" s="84" t="e">
        <f t="shared" ref="AI106:AI116" si="156">IF(AB106="","",MIN(365,
IF(AND(YEAR($H106)=YEAR($I106),AB106=YEAR($H106)),DATEDIF($H106,$I106,"D")+1,
IF(AC106&lt;&gt;"",DATEDIF(MAX(VLOOKUP(AB106,$AM$11:$AP$20,3,FALSE),$H106),VLOOKUP(AB106,$AM$11:$AP$20,2,FALSE),"D")+1,
VLOOKUP(AB106,$AM$11:$AP$20,4,FALSE)-DATEDIF($I106,VLOOKUP(YEAR($I106),$AM$11:$AN$20,2,FALSE),"D")))))</f>
        <v>#VALUE!</v>
      </c>
      <c r="AJ106" s="83" t="e">
        <f t="shared" ref="AJ106:AJ116" si="157">IF(AC106="","",MIN(365,
IF(AND(YEAR($H106)=YEAR($I106),AC106=YEAR($H106)),DATEDIF($H106,$I106,"D")+1,
IF(AD106&lt;&gt;"",DATEDIF(MAX(VLOOKUP(AC106,$AM$11:$AP$20,3,FALSE),$H106),VLOOKUP(AC106,$AM$11:$AP$20,2,FALSE),"D")+1,
VLOOKUP(AC106,$AM$11:$AP$20,4,FALSE)-DATEDIF($I106,VLOOKUP(YEAR($I106),$AM$11:$AN$20,2,FALSE),"D")))))</f>
        <v>#VALUE!</v>
      </c>
      <c r="AK106" s="82" t="e">
        <f t="shared" ref="AK106:AK116" si="158">IF(AD106="","",MIN(365,
IF(AND(YEAR($H106)=YEAR($I106),AD106=YEAR($H106)),DATEDIF($H106,$I106,"D")+1,
IF(AE106&lt;&gt;"",DATEDIF(MAX(VLOOKUP(AD106,$AM$11:$AP$20,3,FALSE),$H106),VLOOKUP(AD106,$AM$11:$AP$20,2,FALSE),"D")+1,
VLOOKUP(AD106,$AM$11:$AP$20,4,FALSE)-DATEDIF($I106,VLOOKUP(YEAR($I106),$AM$11:$AN$20,2,FALSE),"D")))))</f>
        <v>#VALUE!</v>
      </c>
      <c r="AL106" s="81" t="e">
        <f t="shared" ref="AL106:AL116" si="159">IF(AE106="","",MIN(365,
IF(AND(YEAR($H106)=YEAR($I106),AE106=YEAR($H106)),DATEDIF($H106,$I106,"D")+1,
VLOOKUP(AE106,$AM$11:$AP$20,4,FALSE)-DATEDIF($I106,VLOOKUP(YEAR($I106),$AM$11:$AN$20,2,FALSE),"D"))))</f>
        <v>#VALUE!</v>
      </c>
      <c r="AM106" s="30">
        <f t="shared" ref="AM106:AM116" si="160">IF(AND(D106&lt;&gt;$D$16,D106&lt;&gt;"",D106&lt;&gt;"Honorar"),1,0)</f>
        <v>0</v>
      </c>
      <c r="AN106" s="29" t="str">
        <f t="shared" ref="AN106:AN116" si="161">IF(D106="Honorar",S106,"")</f>
        <v/>
      </c>
      <c r="AO106" s="2"/>
      <c r="AP106" s="63"/>
      <c r="AQ106" s="63"/>
      <c r="AR106" s="62"/>
      <c r="AS106" s="14"/>
      <c r="AT106" s="18"/>
      <c r="AU106" s="18"/>
      <c r="AV106" s="18"/>
      <c r="AW106" s="18"/>
      <c r="AX106" s="18"/>
      <c r="AY106" s="18"/>
      <c r="AZ106" s="14"/>
      <c r="BA106" s="18"/>
      <c r="BB106" s="18"/>
      <c r="BC106" s="18"/>
      <c r="BD106" s="18"/>
      <c r="BE106" s="18"/>
      <c r="BF106" s="18"/>
      <c r="BG106" s="14"/>
      <c r="BH106" s="14"/>
      <c r="BI106" s="18"/>
      <c r="BJ106" s="18"/>
      <c r="BK106" s="18"/>
      <c r="BL106" s="18"/>
      <c r="BM106" s="18"/>
      <c r="BN106" s="18"/>
      <c r="BO106" s="14"/>
      <c r="BP106" s="15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6"/>
      <c r="CI106" s="14"/>
      <c r="CJ106" s="15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</row>
    <row r="107" spans="1:153" s="6" customFormat="1" ht="12.75" customHeight="1" outlineLevel="1" x14ac:dyDescent="0.2">
      <c r="A107" s="28"/>
      <c r="B107" s="79"/>
      <c r="C107" s="80"/>
      <c r="D107" s="77"/>
      <c r="E107" s="75"/>
      <c r="F107" s="76"/>
      <c r="G107" s="75">
        <f t="shared" si="138"/>
        <v>0</v>
      </c>
      <c r="H107" s="74"/>
      <c r="I107" s="73"/>
      <c r="J107" s="72" t="str">
        <f t="shared" si="139"/>
        <v/>
      </c>
      <c r="K107" s="53" t="str">
        <f t="shared" si="140"/>
        <v/>
      </c>
      <c r="L107" s="71"/>
      <c r="M107" s="70"/>
      <c r="N107" s="70">
        <f t="shared" si="141"/>
        <v>0</v>
      </c>
      <c r="O107" s="69" t="str">
        <f>IF(OR(D107="",D107="Honorar"),"",IF(VLOOKUP(D107,Durchschnittssätze!$A$5:$Q$48,5,FALSE)&lt;0,"entfällt für",IF(N107=0,"",ROUND((VLOOKUP(D107,Durchschnittssätze!$A$5:$Q$48,5,FALSE)/39.8*E107),2))))</f>
        <v/>
      </c>
      <c r="P107" s="69" t="str">
        <f>IF(OR(D107="",D107="Honorar"),"",IF(VLOOKUP(D107,Durchschnittssätze!$A$5:$Q$48,9,FALSE)&lt;0,"Beamte",IF(N107=0,"",ROUND((VLOOKUP(D107,Durchschnittssätze!$A$5:$Q$48,9,FALSE)/39.8*E107),2))))</f>
        <v/>
      </c>
      <c r="Q107" s="68" t="str">
        <f>IF(D107="Honorar",N107,IF(P107="Beamte",VLOOKUP(D107,Durchschnittssätze!$A$5:$Q$48,17,FALSE),IF(N107&lt;O107,"keine",ROUND(IF(AND(N107&gt;=O107,N107&lt;P107),VLOOKUP(D107,Durchschnittssätze!$A$5:$Q$48,13,FALSE),VLOOKUP(D107,Durchschnittssätze!$A$5:$Q$48,17,FALSE)),2))))</f>
        <v>keine</v>
      </c>
      <c r="R107" s="67" t="str">
        <f t="shared" si="142"/>
        <v>Förderung</v>
      </c>
      <c r="S107" s="66">
        <f t="shared" si="143"/>
        <v>0</v>
      </c>
      <c r="T107" s="17"/>
      <c r="U107" s="21"/>
      <c r="V107" s="18"/>
      <c r="W107" s="46">
        <f t="shared" si="144"/>
        <v>1</v>
      </c>
      <c r="X107" s="45">
        <f t="shared" si="145"/>
        <v>0</v>
      </c>
      <c r="Y107" s="44">
        <f t="shared" si="146"/>
        <v>0</v>
      </c>
      <c r="Z107" s="43" t="e">
        <f t="shared" si="147"/>
        <v>#VALUE!</v>
      </c>
      <c r="AA107" s="42" t="e">
        <f t="shared" si="148"/>
        <v>#VALUE!</v>
      </c>
      <c r="AB107" s="41" t="e">
        <f t="shared" si="149"/>
        <v>#VALUE!</v>
      </c>
      <c r="AC107" s="40" t="e">
        <f t="shared" si="150"/>
        <v>#VALUE!</v>
      </c>
      <c r="AD107" s="39" t="e">
        <f t="shared" si="151"/>
        <v>#VALUE!</v>
      </c>
      <c r="AE107" s="38" t="e">
        <f t="shared" si="152"/>
        <v>#VALUE!</v>
      </c>
      <c r="AF107" s="37" t="e">
        <f t="shared" si="153"/>
        <v>#VALUE!</v>
      </c>
      <c r="AG107" s="43" t="e">
        <f t="shared" si="154"/>
        <v>#VALUE!</v>
      </c>
      <c r="AH107" s="42" t="e">
        <f t="shared" si="155"/>
        <v>#VALUE!</v>
      </c>
      <c r="AI107" s="41" t="e">
        <f t="shared" si="156"/>
        <v>#VALUE!</v>
      </c>
      <c r="AJ107" s="40" t="e">
        <f t="shared" si="157"/>
        <v>#VALUE!</v>
      </c>
      <c r="AK107" s="65" t="e">
        <f t="shared" si="158"/>
        <v>#VALUE!</v>
      </c>
      <c r="AL107" s="64" t="e">
        <f t="shared" si="159"/>
        <v>#VALUE!</v>
      </c>
      <c r="AM107" s="30">
        <f t="shared" si="160"/>
        <v>0</v>
      </c>
      <c r="AN107" s="29" t="str">
        <f t="shared" si="161"/>
        <v/>
      </c>
      <c r="AO107" s="2"/>
      <c r="AP107" s="63"/>
      <c r="AQ107" s="63"/>
      <c r="AR107" s="62"/>
      <c r="AS107" s="14"/>
      <c r="AT107" s="18"/>
      <c r="AU107" s="18"/>
      <c r="AV107" s="18"/>
      <c r="AW107" s="18"/>
      <c r="AX107" s="18"/>
      <c r="AY107" s="18"/>
      <c r="AZ107" s="14"/>
      <c r="BA107" s="18"/>
      <c r="BB107" s="18"/>
      <c r="BC107" s="18"/>
      <c r="BD107" s="18"/>
      <c r="BE107" s="18"/>
      <c r="BF107" s="18"/>
      <c r="BG107" s="14"/>
      <c r="BH107" s="14"/>
      <c r="BI107" s="18"/>
      <c r="BJ107" s="18"/>
      <c r="BK107" s="18"/>
      <c r="BL107" s="18"/>
      <c r="BM107" s="18"/>
      <c r="BN107" s="18"/>
      <c r="BO107" s="13"/>
      <c r="BP107" s="15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6"/>
      <c r="CI107" s="14"/>
      <c r="CJ107" s="15"/>
      <c r="CK107" s="14"/>
      <c r="CL107" s="14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</row>
    <row r="108" spans="1:153" s="6" customFormat="1" ht="12.75" customHeight="1" outlineLevel="1" x14ac:dyDescent="0.2">
      <c r="A108" s="28"/>
      <c r="B108" s="79"/>
      <c r="C108" s="80"/>
      <c r="D108" s="77"/>
      <c r="E108" s="75"/>
      <c r="F108" s="76"/>
      <c r="G108" s="75">
        <f t="shared" si="138"/>
        <v>0</v>
      </c>
      <c r="H108" s="74"/>
      <c r="I108" s="73"/>
      <c r="J108" s="72" t="str">
        <f t="shared" si="139"/>
        <v/>
      </c>
      <c r="K108" s="53" t="str">
        <f t="shared" si="140"/>
        <v/>
      </c>
      <c r="L108" s="71"/>
      <c r="M108" s="70"/>
      <c r="N108" s="70">
        <f t="shared" si="141"/>
        <v>0</v>
      </c>
      <c r="O108" s="69" t="str">
        <f>IF(OR(D108="",D108="Honorar"),"",IF(VLOOKUP(D108,Durchschnittssätze!$A$5:$Q$48,5,FALSE)&lt;0,"entfällt für",IF(N108=0,"",ROUND((VLOOKUP(D108,Durchschnittssätze!$A$5:$Q$48,5,FALSE)/39.8*E108),2))))</f>
        <v/>
      </c>
      <c r="P108" s="69" t="str">
        <f>IF(OR(D108="",D108="Honorar"),"",IF(VLOOKUP(D108,Durchschnittssätze!$A$5:$Q$48,9,FALSE)&lt;0,"Beamte",IF(N108=0,"",ROUND((VLOOKUP(D108,Durchschnittssätze!$A$5:$Q$48,9,FALSE)/39.8*E108),2))))</f>
        <v/>
      </c>
      <c r="Q108" s="68" t="str">
        <f>IF(D108="Honorar",N108,IF(P108="Beamte",VLOOKUP(D108,Durchschnittssätze!$A$5:$Q$48,17,FALSE),IF(N108&lt;O108,"keine",ROUND(IF(AND(N108&gt;=O108,N108&lt;P108),VLOOKUP(D108,Durchschnittssätze!$A$5:$Q$48,13,FALSE),VLOOKUP(D108,Durchschnittssätze!$A$5:$Q$48,17,FALSE)),2))))</f>
        <v>keine</v>
      </c>
      <c r="R108" s="67" t="str">
        <f t="shared" si="142"/>
        <v>Förderung</v>
      </c>
      <c r="S108" s="66">
        <f t="shared" si="143"/>
        <v>0</v>
      </c>
      <c r="T108" s="17"/>
      <c r="U108" s="21"/>
      <c r="V108" s="18"/>
      <c r="W108" s="46">
        <f t="shared" si="144"/>
        <v>1</v>
      </c>
      <c r="X108" s="45">
        <f t="shared" si="145"/>
        <v>0</v>
      </c>
      <c r="Y108" s="44">
        <f t="shared" si="146"/>
        <v>0</v>
      </c>
      <c r="Z108" s="43" t="e">
        <f t="shared" si="147"/>
        <v>#VALUE!</v>
      </c>
      <c r="AA108" s="42" t="e">
        <f t="shared" si="148"/>
        <v>#VALUE!</v>
      </c>
      <c r="AB108" s="41" t="e">
        <f t="shared" si="149"/>
        <v>#VALUE!</v>
      </c>
      <c r="AC108" s="40" t="e">
        <f t="shared" si="150"/>
        <v>#VALUE!</v>
      </c>
      <c r="AD108" s="39" t="e">
        <f t="shared" si="151"/>
        <v>#VALUE!</v>
      </c>
      <c r="AE108" s="38" t="e">
        <f t="shared" si="152"/>
        <v>#VALUE!</v>
      </c>
      <c r="AF108" s="37" t="e">
        <f t="shared" si="153"/>
        <v>#VALUE!</v>
      </c>
      <c r="AG108" s="43" t="e">
        <f t="shared" si="154"/>
        <v>#VALUE!</v>
      </c>
      <c r="AH108" s="42" t="e">
        <f t="shared" si="155"/>
        <v>#VALUE!</v>
      </c>
      <c r="AI108" s="41" t="e">
        <f t="shared" si="156"/>
        <v>#VALUE!</v>
      </c>
      <c r="AJ108" s="40" t="e">
        <f t="shared" si="157"/>
        <v>#VALUE!</v>
      </c>
      <c r="AK108" s="65" t="e">
        <f t="shared" si="158"/>
        <v>#VALUE!</v>
      </c>
      <c r="AL108" s="64" t="e">
        <f t="shared" si="159"/>
        <v>#VALUE!</v>
      </c>
      <c r="AM108" s="30">
        <f t="shared" si="160"/>
        <v>0</v>
      </c>
      <c r="AN108" s="29" t="str">
        <f t="shared" si="161"/>
        <v/>
      </c>
      <c r="AO108" s="2"/>
      <c r="AP108" s="63"/>
      <c r="AQ108" s="63"/>
      <c r="AR108" s="62"/>
      <c r="AS108" s="14"/>
      <c r="AT108" s="18"/>
      <c r="AU108" s="18"/>
      <c r="AV108" s="18"/>
      <c r="AW108" s="18"/>
      <c r="AX108" s="18"/>
      <c r="AY108" s="18"/>
      <c r="AZ108" s="14"/>
      <c r="BA108" s="18"/>
      <c r="BB108" s="18"/>
      <c r="BC108" s="18"/>
      <c r="BD108" s="18"/>
      <c r="BE108" s="18"/>
      <c r="BF108" s="18"/>
      <c r="BG108" s="14"/>
      <c r="BH108" s="14"/>
      <c r="BI108" s="18"/>
      <c r="BJ108" s="18"/>
      <c r="BK108" s="18"/>
      <c r="BL108" s="18"/>
      <c r="BM108" s="18"/>
      <c r="BN108" s="18"/>
      <c r="BO108" s="13"/>
      <c r="BP108" s="15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6"/>
      <c r="CI108" s="14"/>
      <c r="CJ108" s="15"/>
      <c r="CK108" s="14"/>
      <c r="CL108" s="14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</row>
    <row r="109" spans="1:153" s="6" customFormat="1" ht="12.75" customHeight="1" outlineLevel="1" x14ac:dyDescent="0.2">
      <c r="A109" s="28"/>
      <c r="B109" s="79"/>
      <c r="C109" s="78"/>
      <c r="D109" s="77"/>
      <c r="E109" s="75"/>
      <c r="F109" s="76"/>
      <c r="G109" s="75">
        <f t="shared" si="138"/>
        <v>0</v>
      </c>
      <c r="H109" s="74"/>
      <c r="I109" s="73"/>
      <c r="J109" s="72" t="str">
        <f t="shared" si="139"/>
        <v/>
      </c>
      <c r="K109" s="53" t="str">
        <f t="shared" si="140"/>
        <v/>
      </c>
      <c r="L109" s="71"/>
      <c r="M109" s="70"/>
      <c r="N109" s="70">
        <f t="shared" si="141"/>
        <v>0</v>
      </c>
      <c r="O109" s="69" t="str">
        <f>IF(OR(D109="",D109="Honorar"),"",IF(VLOOKUP(D109,Durchschnittssätze!$A$5:$Q$48,5,FALSE)&lt;0,"entfällt für",IF(N109=0,"",ROUND((VLOOKUP(D109,Durchschnittssätze!$A$5:$Q$48,5,FALSE)/39.8*E109),2))))</f>
        <v/>
      </c>
      <c r="P109" s="69" t="str">
        <f>IF(OR(D109="",D109="Honorar"),"",IF(VLOOKUP(D109,Durchschnittssätze!$A$5:$Q$48,9,FALSE)&lt;0,"Beamte",IF(N109=0,"",ROUND((VLOOKUP(D109,Durchschnittssätze!$A$5:$Q$48,9,FALSE)/39.8*E109),2))))</f>
        <v/>
      </c>
      <c r="Q109" s="68" t="str">
        <f>IF(D109="Honorar",N109,IF(P109="Beamte",VLOOKUP(D109,Durchschnittssätze!$A$5:$Q$48,17,FALSE),IF(N109&lt;O109,"keine",ROUND(IF(AND(N109&gt;=O109,N109&lt;P109),VLOOKUP(D109,Durchschnittssätze!$A$5:$Q$48,13,FALSE),VLOOKUP(D109,Durchschnittssätze!$A$5:$Q$48,17,FALSE)),2))))</f>
        <v>keine</v>
      </c>
      <c r="R109" s="67" t="str">
        <f t="shared" si="142"/>
        <v>Förderung</v>
      </c>
      <c r="S109" s="66">
        <f t="shared" si="143"/>
        <v>0</v>
      </c>
      <c r="T109" s="17"/>
      <c r="U109" s="21"/>
      <c r="V109" s="18"/>
      <c r="W109" s="46">
        <f t="shared" si="144"/>
        <v>1</v>
      </c>
      <c r="X109" s="45">
        <f t="shared" si="145"/>
        <v>0</v>
      </c>
      <c r="Y109" s="44">
        <f t="shared" si="146"/>
        <v>0</v>
      </c>
      <c r="Z109" s="43" t="e">
        <f t="shared" si="147"/>
        <v>#VALUE!</v>
      </c>
      <c r="AA109" s="42" t="e">
        <f t="shared" si="148"/>
        <v>#VALUE!</v>
      </c>
      <c r="AB109" s="41" t="e">
        <f t="shared" si="149"/>
        <v>#VALUE!</v>
      </c>
      <c r="AC109" s="40" t="e">
        <f t="shared" si="150"/>
        <v>#VALUE!</v>
      </c>
      <c r="AD109" s="39" t="e">
        <f t="shared" si="151"/>
        <v>#VALUE!</v>
      </c>
      <c r="AE109" s="38" t="e">
        <f t="shared" si="152"/>
        <v>#VALUE!</v>
      </c>
      <c r="AF109" s="37" t="e">
        <f t="shared" si="153"/>
        <v>#VALUE!</v>
      </c>
      <c r="AG109" s="43" t="e">
        <f t="shared" si="154"/>
        <v>#VALUE!</v>
      </c>
      <c r="AH109" s="42" t="e">
        <f t="shared" si="155"/>
        <v>#VALUE!</v>
      </c>
      <c r="AI109" s="41" t="e">
        <f t="shared" si="156"/>
        <v>#VALUE!</v>
      </c>
      <c r="AJ109" s="40" t="e">
        <f t="shared" si="157"/>
        <v>#VALUE!</v>
      </c>
      <c r="AK109" s="65" t="e">
        <f t="shared" si="158"/>
        <v>#VALUE!</v>
      </c>
      <c r="AL109" s="64" t="e">
        <f t="shared" si="159"/>
        <v>#VALUE!</v>
      </c>
      <c r="AM109" s="30">
        <f t="shared" si="160"/>
        <v>0</v>
      </c>
      <c r="AN109" s="29" t="str">
        <f t="shared" si="161"/>
        <v/>
      </c>
      <c r="AO109" s="2"/>
      <c r="AP109" s="63"/>
      <c r="AQ109" s="63"/>
      <c r="AR109" s="62"/>
      <c r="AS109" s="14"/>
      <c r="AT109" s="18"/>
      <c r="AU109" s="18"/>
      <c r="AV109" s="18"/>
      <c r="AW109" s="18"/>
      <c r="AX109" s="18"/>
      <c r="AY109" s="18"/>
      <c r="AZ109" s="14"/>
      <c r="BA109" s="18"/>
      <c r="BB109" s="18"/>
      <c r="BC109" s="18"/>
      <c r="BD109" s="18"/>
      <c r="BE109" s="18"/>
      <c r="BF109" s="18"/>
      <c r="BG109" s="14"/>
      <c r="BH109" s="14"/>
      <c r="BI109" s="18"/>
      <c r="BJ109" s="18"/>
      <c r="BK109" s="18"/>
      <c r="BL109" s="18"/>
      <c r="BM109" s="18"/>
      <c r="BN109" s="18"/>
      <c r="BO109" s="13"/>
      <c r="BP109" s="15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6"/>
      <c r="CI109" s="14"/>
      <c r="CJ109" s="15"/>
      <c r="CK109" s="14"/>
      <c r="CL109" s="14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</row>
    <row r="110" spans="1:153" s="6" customFormat="1" ht="12.75" customHeight="1" outlineLevel="1" x14ac:dyDescent="0.2">
      <c r="A110" s="28"/>
      <c r="B110" s="79"/>
      <c r="C110" s="80"/>
      <c r="D110" s="77"/>
      <c r="E110" s="75"/>
      <c r="F110" s="76"/>
      <c r="G110" s="75">
        <f t="shared" si="138"/>
        <v>0</v>
      </c>
      <c r="H110" s="74"/>
      <c r="I110" s="73"/>
      <c r="J110" s="72" t="str">
        <f t="shared" si="139"/>
        <v/>
      </c>
      <c r="K110" s="53" t="str">
        <f t="shared" si="140"/>
        <v/>
      </c>
      <c r="L110" s="71"/>
      <c r="M110" s="70"/>
      <c r="N110" s="70">
        <f t="shared" si="141"/>
        <v>0</v>
      </c>
      <c r="O110" s="69" t="str">
        <f>IF(OR(D110="",D110="Honorar"),"",IF(VLOOKUP(D110,Durchschnittssätze!$A$5:$Q$48,5,FALSE)&lt;0,"entfällt für",IF(N110=0,"",ROUND((VLOOKUP(D110,Durchschnittssätze!$A$5:$Q$48,5,FALSE)/39.8*E110),2))))</f>
        <v/>
      </c>
      <c r="P110" s="69" t="str">
        <f>IF(OR(D110="",D110="Honorar"),"",IF(VLOOKUP(D110,Durchschnittssätze!$A$5:$Q$48,9,FALSE)&lt;0,"Beamte",IF(N110=0,"",ROUND((VLOOKUP(D110,Durchschnittssätze!$A$5:$Q$48,9,FALSE)/39.8*E110),2))))</f>
        <v/>
      </c>
      <c r="Q110" s="68" t="str">
        <f>IF(D110="Honorar",N110,IF(P110="Beamte",VLOOKUP(D110,Durchschnittssätze!$A$5:$Q$48,17,FALSE),IF(N110&lt;O110,"keine",ROUND(IF(AND(N110&gt;=O110,N110&lt;P110),VLOOKUP(D110,Durchschnittssätze!$A$5:$Q$48,13,FALSE),VLOOKUP(D110,Durchschnittssätze!$A$5:$Q$48,17,FALSE)),2))))</f>
        <v>keine</v>
      </c>
      <c r="R110" s="67" t="str">
        <f t="shared" si="142"/>
        <v>Förderung</v>
      </c>
      <c r="S110" s="66">
        <f t="shared" si="143"/>
        <v>0</v>
      </c>
      <c r="T110" s="17"/>
      <c r="U110" s="21"/>
      <c r="V110" s="18"/>
      <c r="W110" s="46">
        <f t="shared" si="144"/>
        <v>1</v>
      </c>
      <c r="X110" s="45">
        <f t="shared" si="145"/>
        <v>0</v>
      </c>
      <c r="Y110" s="44">
        <f t="shared" si="146"/>
        <v>0</v>
      </c>
      <c r="Z110" s="43" t="e">
        <f t="shared" si="147"/>
        <v>#VALUE!</v>
      </c>
      <c r="AA110" s="42" t="e">
        <f t="shared" si="148"/>
        <v>#VALUE!</v>
      </c>
      <c r="AB110" s="41" t="e">
        <f t="shared" si="149"/>
        <v>#VALUE!</v>
      </c>
      <c r="AC110" s="40" t="e">
        <f t="shared" si="150"/>
        <v>#VALUE!</v>
      </c>
      <c r="AD110" s="39" t="e">
        <f t="shared" si="151"/>
        <v>#VALUE!</v>
      </c>
      <c r="AE110" s="38" t="e">
        <f t="shared" si="152"/>
        <v>#VALUE!</v>
      </c>
      <c r="AF110" s="37" t="e">
        <f t="shared" si="153"/>
        <v>#VALUE!</v>
      </c>
      <c r="AG110" s="43" t="e">
        <f t="shared" si="154"/>
        <v>#VALUE!</v>
      </c>
      <c r="AH110" s="42" t="e">
        <f t="shared" si="155"/>
        <v>#VALUE!</v>
      </c>
      <c r="AI110" s="41" t="e">
        <f t="shared" si="156"/>
        <v>#VALUE!</v>
      </c>
      <c r="AJ110" s="40" t="e">
        <f t="shared" si="157"/>
        <v>#VALUE!</v>
      </c>
      <c r="AK110" s="65" t="e">
        <f t="shared" si="158"/>
        <v>#VALUE!</v>
      </c>
      <c r="AL110" s="64" t="e">
        <f t="shared" si="159"/>
        <v>#VALUE!</v>
      </c>
      <c r="AM110" s="30">
        <f t="shared" si="160"/>
        <v>0</v>
      </c>
      <c r="AN110" s="29" t="str">
        <f t="shared" si="161"/>
        <v/>
      </c>
      <c r="AO110" s="2"/>
      <c r="AP110" s="63"/>
      <c r="AQ110" s="63"/>
      <c r="AR110" s="62"/>
      <c r="AS110" s="14"/>
      <c r="AT110" s="18"/>
      <c r="AU110" s="18"/>
      <c r="AV110" s="18"/>
      <c r="AW110" s="18"/>
      <c r="AX110" s="18"/>
      <c r="AY110" s="18"/>
      <c r="AZ110" s="14"/>
      <c r="BA110" s="18"/>
      <c r="BB110" s="18"/>
      <c r="BC110" s="18"/>
      <c r="BD110" s="18"/>
      <c r="BE110" s="18"/>
      <c r="BF110" s="18"/>
      <c r="BG110" s="14"/>
      <c r="BH110" s="14"/>
      <c r="BI110" s="18"/>
      <c r="BJ110" s="18"/>
      <c r="BK110" s="18"/>
      <c r="BL110" s="18"/>
      <c r="BM110" s="18"/>
      <c r="BN110" s="18"/>
      <c r="BO110" s="13"/>
      <c r="BP110" s="15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6"/>
      <c r="CI110" s="14"/>
      <c r="CJ110" s="15"/>
      <c r="CK110" s="14"/>
      <c r="CL110" s="14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</row>
    <row r="111" spans="1:153" s="6" customFormat="1" ht="12.75" customHeight="1" outlineLevel="1" x14ac:dyDescent="0.2">
      <c r="A111" s="28"/>
      <c r="B111" s="79"/>
      <c r="C111" s="80"/>
      <c r="D111" s="77"/>
      <c r="E111" s="75"/>
      <c r="F111" s="76"/>
      <c r="G111" s="75">
        <f t="shared" si="138"/>
        <v>0</v>
      </c>
      <c r="H111" s="74"/>
      <c r="I111" s="73"/>
      <c r="J111" s="72" t="str">
        <f t="shared" si="139"/>
        <v/>
      </c>
      <c r="K111" s="53" t="str">
        <f t="shared" si="140"/>
        <v/>
      </c>
      <c r="L111" s="71"/>
      <c r="M111" s="70"/>
      <c r="N111" s="70">
        <f t="shared" si="141"/>
        <v>0</v>
      </c>
      <c r="O111" s="69" t="str">
        <f>IF(OR(D111="",D111="Honorar"),"",IF(VLOOKUP(D111,Durchschnittssätze!$A$5:$Q$48,5,FALSE)&lt;0,"entfällt für",IF(N111=0,"",ROUND((VLOOKUP(D111,Durchschnittssätze!$A$5:$Q$48,5,FALSE)/39.8*E111),2))))</f>
        <v/>
      </c>
      <c r="P111" s="69" t="str">
        <f>IF(OR(D111="",D111="Honorar"),"",IF(VLOOKUP(D111,Durchschnittssätze!$A$5:$Q$48,9,FALSE)&lt;0,"Beamte",IF(N111=0,"",ROUND((VLOOKUP(D111,Durchschnittssätze!$A$5:$Q$48,9,FALSE)/39.8*E111),2))))</f>
        <v/>
      </c>
      <c r="Q111" s="68" t="str">
        <f>IF(D111="Honorar",N111,IF(P111="Beamte",VLOOKUP(D111,Durchschnittssätze!$A$5:$Q$48,17,FALSE),IF(N111&lt;O111,"keine",ROUND(IF(AND(N111&gt;=O111,N111&lt;P111),VLOOKUP(D111,Durchschnittssätze!$A$5:$Q$48,13,FALSE),VLOOKUP(D111,Durchschnittssätze!$A$5:$Q$48,17,FALSE)),2))))</f>
        <v>keine</v>
      </c>
      <c r="R111" s="67" t="str">
        <f t="shared" si="142"/>
        <v>Förderung</v>
      </c>
      <c r="S111" s="66">
        <f t="shared" si="143"/>
        <v>0</v>
      </c>
      <c r="T111" s="17"/>
      <c r="U111" s="21"/>
      <c r="V111" s="18"/>
      <c r="W111" s="46">
        <f t="shared" si="144"/>
        <v>1</v>
      </c>
      <c r="X111" s="45">
        <f t="shared" si="145"/>
        <v>0</v>
      </c>
      <c r="Y111" s="44">
        <f t="shared" si="146"/>
        <v>0</v>
      </c>
      <c r="Z111" s="43" t="e">
        <f t="shared" si="147"/>
        <v>#VALUE!</v>
      </c>
      <c r="AA111" s="42" t="e">
        <f t="shared" si="148"/>
        <v>#VALUE!</v>
      </c>
      <c r="AB111" s="41" t="e">
        <f t="shared" si="149"/>
        <v>#VALUE!</v>
      </c>
      <c r="AC111" s="40" t="e">
        <f t="shared" si="150"/>
        <v>#VALUE!</v>
      </c>
      <c r="AD111" s="39" t="e">
        <f t="shared" si="151"/>
        <v>#VALUE!</v>
      </c>
      <c r="AE111" s="38" t="e">
        <f t="shared" si="152"/>
        <v>#VALUE!</v>
      </c>
      <c r="AF111" s="37" t="e">
        <f t="shared" si="153"/>
        <v>#VALUE!</v>
      </c>
      <c r="AG111" s="43" t="e">
        <f t="shared" si="154"/>
        <v>#VALUE!</v>
      </c>
      <c r="AH111" s="42" t="e">
        <f t="shared" si="155"/>
        <v>#VALUE!</v>
      </c>
      <c r="AI111" s="41" t="e">
        <f t="shared" si="156"/>
        <v>#VALUE!</v>
      </c>
      <c r="AJ111" s="40" t="e">
        <f t="shared" si="157"/>
        <v>#VALUE!</v>
      </c>
      <c r="AK111" s="65" t="e">
        <f t="shared" si="158"/>
        <v>#VALUE!</v>
      </c>
      <c r="AL111" s="64" t="e">
        <f t="shared" si="159"/>
        <v>#VALUE!</v>
      </c>
      <c r="AM111" s="30">
        <f t="shared" si="160"/>
        <v>0</v>
      </c>
      <c r="AN111" s="29" t="str">
        <f t="shared" si="161"/>
        <v/>
      </c>
      <c r="AO111" s="2"/>
      <c r="AP111" s="63"/>
      <c r="AQ111" s="63"/>
      <c r="AR111" s="62"/>
      <c r="AS111" s="14"/>
      <c r="AT111" s="18"/>
      <c r="AU111" s="18"/>
      <c r="AV111" s="18"/>
      <c r="AW111" s="18"/>
      <c r="AX111" s="18"/>
      <c r="AY111" s="18"/>
      <c r="AZ111" s="14"/>
      <c r="BA111" s="18"/>
      <c r="BB111" s="18"/>
      <c r="BC111" s="18"/>
      <c r="BD111" s="18"/>
      <c r="BE111" s="18"/>
      <c r="BF111" s="18"/>
      <c r="BG111" s="14"/>
      <c r="BH111" s="14"/>
      <c r="BI111" s="18"/>
      <c r="BJ111" s="18"/>
      <c r="BK111" s="18"/>
      <c r="BL111" s="18"/>
      <c r="BM111" s="18"/>
      <c r="BN111" s="18"/>
      <c r="BO111" s="13"/>
      <c r="BP111" s="15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6"/>
      <c r="CI111" s="14"/>
      <c r="CJ111" s="15"/>
      <c r="CK111" s="14"/>
      <c r="CL111" s="14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</row>
    <row r="112" spans="1:153" s="6" customFormat="1" ht="12.75" customHeight="1" outlineLevel="1" x14ac:dyDescent="0.2">
      <c r="A112" s="28"/>
      <c r="B112" s="79"/>
      <c r="C112" s="78"/>
      <c r="D112" s="77"/>
      <c r="E112" s="75"/>
      <c r="F112" s="76"/>
      <c r="G112" s="75">
        <f t="shared" si="138"/>
        <v>0</v>
      </c>
      <c r="H112" s="74"/>
      <c r="I112" s="73"/>
      <c r="J112" s="72" t="str">
        <f t="shared" si="139"/>
        <v/>
      </c>
      <c r="K112" s="53" t="str">
        <f t="shared" si="140"/>
        <v/>
      </c>
      <c r="L112" s="71"/>
      <c r="M112" s="70"/>
      <c r="N112" s="70">
        <f t="shared" si="141"/>
        <v>0</v>
      </c>
      <c r="O112" s="69" t="str">
        <f>IF(OR(D112="",D112="Honorar"),"",IF(VLOOKUP(D112,Durchschnittssätze!$A$5:$Q$48,5,FALSE)&lt;0,"entfällt für",IF(N112=0,"",ROUND((VLOOKUP(D112,Durchschnittssätze!$A$5:$Q$48,5,FALSE)/39.8*E112),2))))</f>
        <v/>
      </c>
      <c r="P112" s="69" t="str">
        <f>IF(OR(D112="",D112="Honorar"),"",IF(VLOOKUP(D112,Durchschnittssätze!$A$5:$Q$48,9,FALSE)&lt;0,"Beamte",IF(N112=0,"",ROUND((VLOOKUP(D112,Durchschnittssätze!$A$5:$Q$48,9,FALSE)/39.8*E112),2))))</f>
        <v/>
      </c>
      <c r="Q112" s="68" t="str">
        <f>IF(D112="Honorar",N112,IF(P112="Beamte",VLOOKUP(D112,Durchschnittssätze!$A$5:$Q$48,17,FALSE),IF(N112&lt;O112,"keine",ROUND(IF(AND(N112&gt;=O112,N112&lt;P112),VLOOKUP(D112,Durchschnittssätze!$A$5:$Q$48,13,FALSE),VLOOKUP(D112,Durchschnittssätze!$A$5:$Q$48,17,FALSE)),2))))</f>
        <v>keine</v>
      </c>
      <c r="R112" s="67" t="str">
        <f t="shared" si="142"/>
        <v>Förderung</v>
      </c>
      <c r="S112" s="66">
        <f t="shared" si="143"/>
        <v>0</v>
      </c>
      <c r="T112" s="17"/>
      <c r="U112" s="21"/>
      <c r="V112" s="18"/>
      <c r="W112" s="46">
        <f t="shared" si="144"/>
        <v>1</v>
      </c>
      <c r="X112" s="45">
        <f t="shared" si="145"/>
        <v>0</v>
      </c>
      <c r="Y112" s="44">
        <f t="shared" si="146"/>
        <v>0</v>
      </c>
      <c r="Z112" s="43" t="e">
        <f t="shared" si="147"/>
        <v>#VALUE!</v>
      </c>
      <c r="AA112" s="42" t="e">
        <f t="shared" si="148"/>
        <v>#VALUE!</v>
      </c>
      <c r="AB112" s="41" t="e">
        <f t="shared" si="149"/>
        <v>#VALUE!</v>
      </c>
      <c r="AC112" s="40" t="e">
        <f t="shared" si="150"/>
        <v>#VALUE!</v>
      </c>
      <c r="AD112" s="39" t="e">
        <f t="shared" si="151"/>
        <v>#VALUE!</v>
      </c>
      <c r="AE112" s="38" t="e">
        <f t="shared" si="152"/>
        <v>#VALUE!</v>
      </c>
      <c r="AF112" s="37" t="e">
        <f t="shared" si="153"/>
        <v>#VALUE!</v>
      </c>
      <c r="AG112" s="43" t="e">
        <f t="shared" si="154"/>
        <v>#VALUE!</v>
      </c>
      <c r="AH112" s="42" t="e">
        <f t="shared" si="155"/>
        <v>#VALUE!</v>
      </c>
      <c r="AI112" s="41" t="e">
        <f t="shared" si="156"/>
        <v>#VALUE!</v>
      </c>
      <c r="AJ112" s="40" t="e">
        <f t="shared" si="157"/>
        <v>#VALUE!</v>
      </c>
      <c r="AK112" s="65" t="e">
        <f t="shared" si="158"/>
        <v>#VALUE!</v>
      </c>
      <c r="AL112" s="64" t="e">
        <f t="shared" si="159"/>
        <v>#VALUE!</v>
      </c>
      <c r="AM112" s="30">
        <f t="shared" si="160"/>
        <v>0</v>
      </c>
      <c r="AN112" s="29" t="str">
        <f t="shared" si="161"/>
        <v/>
      </c>
      <c r="AO112" s="2"/>
      <c r="AP112" s="63"/>
      <c r="AQ112" s="63"/>
      <c r="AR112" s="62"/>
      <c r="AS112" s="14"/>
      <c r="AT112" s="18"/>
      <c r="AU112" s="18"/>
      <c r="AV112" s="18"/>
      <c r="AW112" s="18"/>
      <c r="AX112" s="18"/>
      <c r="AY112" s="18"/>
      <c r="AZ112" s="14"/>
      <c r="BA112" s="18"/>
      <c r="BB112" s="18"/>
      <c r="BC112" s="18"/>
      <c r="BD112" s="18"/>
      <c r="BE112" s="18"/>
      <c r="BF112" s="18"/>
      <c r="BG112" s="14"/>
      <c r="BH112" s="14"/>
      <c r="BI112" s="18"/>
      <c r="BJ112" s="18"/>
      <c r="BK112" s="18"/>
      <c r="BL112" s="18"/>
      <c r="BM112" s="18"/>
      <c r="BN112" s="18"/>
      <c r="BO112" s="13"/>
      <c r="BP112" s="15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6"/>
      <c r="CI112" s="14"/>
      <c r="CJ112" s="15"/>
      <c r="CK112" s="14"/>
      <c r="CL112" s="14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</row>
    <row r="113" spans="1:153" s="6" customFormat="1" ht="12.75" customHeight="1" outlineLevel="1" x14ac:dyDescent="0.2">
      <c r="A113" s="28"/>
      <c r="B113" s="79"/>
      <c r="C113" s="80"/>
      <c r="D113" s="77"/>
      <c r="E113" s="75"/>
      <c r="F113" s="76"/>
      <c r="G113" s="75">
        <f t="shared" si="138"/>
        <v>0</v>
      </c>
      <c r="H113" s="74"/>
      <c r="I113" s="73"/>
      <c r="J113" s="72" t="str">
        <f t="shared" si="139"/>
        <v/>
      </c>
      <c r="K113" s="53" t="str">
        <f t="shared" si="140"/>
        <v/>
      </c>
      <c r="L113" s="71"/>
      <c r="M113" s="70"/>
      <c r="N113" s="70">
        <f t="shared" si="141"/>
        <v>0</v>
      </c>
      <c r="O113" s="69" t="str">
        <f>IF(OR(D113="",D113="Honorar"),"",IF(VLOOKUP(D113,Durchschnittssätze!$A$5:$Q$48,5,FALSE)&lt;0,"entfällt für",IF(N113=0,"",ROUND((VLOOKUP(D113,Durchschnittssätze!$A$5:$Q$48,5,FALSE)/39.8*E113),2))))</f>
        <v/>
      </c>
      <c r="P113" s="69" t="str">
        <f>IF(OR(D113="",D113="Honorar"),"",IF(VLOOKUP(D113,Durchschnittssätze!$A$5:$Q$48,9,FALSE)&lt;0,"Beamte",IF(N113=0,"",ROUND((VLOOKUP(D113,Durchschnittssätze!$A$5:$Q$48,9,FALSE)/39.8*E113),2))))</f>
        <v/>
      </c>
      <c r="Q113" s="68" t="str">
        <f>IF(D113="Honorar",N113,IF(P113="Beamte",VLOOKUP(D113,Durchschnittssätze!$A$5:$Q$48,17,FALSE),IF(N113&lt;O113,"keine",ROUND(IF(AND(N113&gt;=O113,N113&lt;P113),VLOOKUP(D113,Durchschnittssätze!$A$5:$Q$48,13,FALSE),VLOOKUP(D113,Durchschnittssätze!$A$5:$Q$48,17,FALSE)),2))))</f>
        <v>keine</v>
      </c>
      <c r="R113" s="67" t="str">
        <f t="shared" si="142"/>
        <v>Förderung</v>
      </c>
      <c r="S113" s="66">
        <f t="shared" si="143"/>
        <v>0</v>
      </c>
      <c r="T113" s="17"/>
      <c r="U113" s="21"/>
      <c r="V113" s="18"/>
      <c r="W113" s="46">
        <f t="shared" si="144"/>
        <v>1</v>
      </c>
      <c r="X113" s="45">
        <f t="shared" si="145"/>
        <v>0</v>
      </c>
      <c r="Y113" s="44">
        <f t="shared" si="146"/>
        <v>0</v>
      </c>
      <c r="Z113" s="43" t="e">
        <f t="shared" si="147"/>
        <v>#VALUE!</v>
      </c>
      <c r="AA113" s="42" t="e">
        <f t="shared" si="148"/>
        <v>#VALUE!</v>
      </c>
      <c r="AB113" s="41" t="e">
        <f t="shared" si="149"/>
        <v>#VALUE!</v>
      </c>
      <c r="AC113" s="40" t="e">
        <f t="shared" si="150"/>
        <v>#VALUE!</v>
      </c>
      <c r="AD113" s="39" t="e">
        <f t="shared" si="151"/>
        <v>#VALUE!</v>
      </c>
      <c r="AE113" s="38" t="e">
        <f t="shared" si="152"/>
        <v>#VALUE!</v>
      </c>
      <c r="AF113" s="37" t="e">
        <f t="shared" si="153"/>
        <v>#VALUE!</v>
      </c>
      <c r="AG113" s="43" t="e">
        <f t="shared" si="154"/>
        <v>#VALUE!</v>
      </c>
      <c r="AH113" s="42" t="e">
        <f t="shared" si="155"/>
        <v>#VALUE!</v>
      </c>
      <c r="AI113" s="41" t="e">
        <f t="shared" si="156"/>
        <v>#VALUE!</v>
      </c>
      <c r="AJ113" s="40" t="e">
        <f t="shared" si="157"/>
        <v>#VALUE!</v>
      </c>
      <c r="AK113" s="65" t="e">
        <f t="shared" si="158"/>
        <v>#VALUE!</v>
      </c>
      <c r="AL113" s="64" t="e">
        <f t="shared" si="159"/>
        <v>#VALUE!</v>
      </c>
      <c r="AM113" s="30">
        <f t="shared" si="160"/>
        <v>0</v>
      </c>
      <c r="AN113" s="29" t="str">
        <f t="shared" si="161"/>
        <v/>
      </c>
      <c r="AO113" s="2"/>
      <c r="AP113" s="63"/>
      <c r="AQ113" s="63"/>
      <c r="AR113" s="62"/>
      <c r="AS113" s="14"/>
      <c r="AT113" s="18"/>
      <c r="AU113" s="18"/>
      <c r="AV113" s="18"/>
      <c r="AW113" s="18"/>
      <c r="AX113" s="18"/>
      <c r="AY113" s="18"/>
      <c r="AZ113" s="14"/>
      <c r="BA113" s="18"/>
      <c r="BB113" s="18"/>
      <c r="BC113" s="18"/>
      <c r="BD113" s="18"/>
      <c r="BE113" s="18"/>
      <c r="BF113" s="18"/>
      <c r="BG113" s="14"/>
      <c r="BH113" s="14"/>
      <c r="BI113" s="18"/>
      <c r="BJ113" s="18"/>
      <c r="BK113" s="18"/>
      <c r="BL113" s="18"/>
      <c r="BM113" s="18"/>
      <c r="BN113" s="18"/>
      <c r="BO113" s="13"/>
      <c r="BP113" s="15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6"/>
      <c r="CI113" s="14"/>
      <c r="CJ113" s="15"/>
      <c r="CK113" s="14"/>
      <c r="CL113" s="14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</row>
    <row r="114" spans="1:153" s="6" customFormat="1" ht="12.75" customHeight="1" outlineLevel="1" x14ac:dyDescent="0.2">
      <c r="A114" s="28"/>
      <c r="B114" s="79"/>
      <c r="C114" s="80"/>
      <c r="D114" s="77"/>
      <c r="E114" s="75"/>
      <c r="F114" s="76"/>
      <c r="G114" s="75">
        <f t="shared" si="138"/>
        <v>0</v>
      </c>
      <c r="H114" s="74"/>
      <c r="I114" s="73"/>
      <c r="J114" s="72" t="str">
        <f t="shared" si="139"/>
        <v/>
      </c>
      <c r="K114" s="53" t="str">
        <f t="shared" si="140"/>
        <v/>
      </c>
      <c r="L114" s="71"/>
      <c r="M114" s="70"/>
      <c r="N114" s="70">
        <f t="shared" si="141"/>
        <v>0</v>
      </c>
      <c r="O114" s="69" t="str">
        <f>IF(OR(D114="",D114="Honorar"),"",IF(VLOOKUP(D114,Durchschnittssätze!$A$5:$Q$48,5,FALSE)&lt;0,"entfällt für",IF(N114=0,"",ROUND((VLOOKUP(D114,Durchschnittssätze!$A$5:$Q$48,5,FALSE)/39.8*E114),2))))</f>
        <v/>
      </c>
      <c r="P114" s="69" t="str">
        <f>IF(OR(D114="",D114="Honorar"),"",IF(VLOOKUP(D114,Durchschnittssätze!$A$5:$Q$48,9,FALSE)&lt;0,"Beamte",IF(N114=0,"",ROUND((VLOOKUP(D114,Durchschnittssätze!$A$5:$Q$48,9,FALSE)/39.8*E114),2))))</f>
        <v/>
      </c>
      <c r="Q114" s="68" t="str">
        <f>IF(D114="Honorar",N114,IF(P114="Beamte",VLOOKUP(D114,Durchschnittssätze!$A$5:$Q$48,17,FALSE),IF(N114&lt;O114,"keine",ROUND(IF(AND(N114&gt;=O114,N114&lt;P114),VLOOKUP(D114,Durchschnittssätze!$A$5:$Q$48,13,FALSE),VLOOKUP(D114,Durchschnittssätze!$A$5:$Q$48,17,FALSE)),2))))</f>
        <v>keine</v>
      </c>
      <c r="R114" s="67" t="str">
        <f t="shared" si="142"/>
        <v>Förderung</v>
      </c>
      <c r="S114" s="66">
        <f t="shared" si="143"/>
        <v>0</v>
      </c>
      <c r="T114" s="17"/>
      <c r="U114" s="21"/>
      <c r="V114" s="18"/>
      <c r="W114" s="46">
        <f t="shared" si="144"/>
        <v>1</v>
      </c>
      <c r="X114" s="45">
        <f t="shared" si="145"/>
        <v>0</v>
      </c>
      <c r="Y114" s="44">
        <f t="shared" si="146"/>
        <v>0</v>
      </c>
      <c r="Z114" s="43" t="e">
        <f t="shared" si="147"/>
        <v>#VALUE!</v>
      </c>
      <c r="AA114" s="42" t="e">
        <f t="shared" si="148"/>
        <v>#VALUE!</v>
      </c>
      <c r="AB114" s="41" t="e">
        <f t="shared" si="149"/>
        <v>#VALUE!</v>
      </c>
      <c r="AC114" s="40" t="e">
        <f t="shared" si="150"/>
        <v>#VALUE!</v>
      </c>
      <c r="AD114" s="39" t="e">
        <f t="shared" si="151"/>
        <v>#VALUE!</v>
      </c>
      <c r="AE114" s="38" t="e">
        <f t="shared" si="152"/>
        <v>#VALUE!</v>
      </c>
      <c r="AF114" s="37" t="e">
        <f t="shared" si="153"/>
        <v>#VALUE!</v>
      </c>
      <c r="AG114" s="43" t="e">
        <f t="shared" si="154"/>
        <v>#VALUE!</v>
      </c>
      <c r="AH114" s="42" t="e">
        <f t="shared" si="155"/>
        <v>#VALUE!</v>
      </c>
      <c r="AI114" s="41" t="e">
        <f t="shared" si="156"/>
        <v>#VALUE!</v>
      </c>
      <c r="AJ114" s="40" t="e">
        <f t="shared" si="157"/>
        <v>#VALUE!</v>
      </c>
      <c r="AK114" s="65" t="e">
        <f t="shared" si="158"/>
        <v>#VALUE!</v>
      </c>
      <c r="AL114" s="64" t="e">
        <f t="shared" si="159"/>
        <v>#VALUE!</v>
      </c>
      <c r="AM114" s="30">
        <f t="shared" si="160"/>
        <v>0</v>
      </c>
      <c r="AN114" s="29" t="str">
        <f t="shared" si="161"/>
        <v/>
      </c>
      <c r="AO114" s="2"/>
      <c r="AP114" s="63"/>
      <c r="AQ114" s="63"/>
      <c r="AR114" s="62"/>
      <c r="AS114" s="14"/>
      <c r="AT114" s="18"/>
      <c r="AU114" s="18"/>
      <c r="AV114" s="18"/>
      <c r="AW114" s="18"/>
      <c r="AX114" s="18"/>
      <c r="AY114" s="18"/>
      <c r="AZ114" s="14"/>
      <c r="BA114" s="18"/>
      <c r="BB114" s="18"/>
      <c r="BC114" s="18"/>
      <c r="BD114" s="18"/>
      <c r="BE114" s="18"/>
      <c r="BF114" s="18"/>
      <c r="BG114" s="14"/>
      <c r="BH114" s="14"/>
      <c r="BI114" s="18"/>
      <c r="BJ114" s="18"/>
      <c r="BK114" s="18"/>
      <c r="BL114" s="18"/>
      <c r="BM114" s="18"/>
      <c r="BN114" s="18"/>
      <c r="BO114" s="13"/>
      <c r="BP114" s="15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6"/>
      <c r="CI114" s="14"/>
      <c r="CJ114" s="15"/>
      <c r="CK114" s="14"/>
      <c r="CL114" s="14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</row>
    <row r="115" spans="1:153" s="6" customFormat="1" ht="12.75" customHeight="1" outlineLevel="1" x14ac:dyDescent="0.2">
      <c r="A115" s="28"/>
      <c r="B115" s="79"/>
      <c r="C115" s="78"/>
      <c r="D115" s="77"/>
      <c r="E115" s="75"/>
      <c r="F115" s="76"/>
      <c r="G115" s="75">
        <f t="shared" si="138"/>
        <v>0</v>
      </c>
      <c r="H115" s="74"/>
      <c r="I115" s="73"/>
      <c r="J115" s="72" t="str">
        <f t="shared" si="139"/>
        <v/>
      </c>
      <c r="K115" s="53" t="str">
        <f t="shared" si="140"/>
        <v/>
      </c>
      <c r="L115" s="71"/>
      <c r="M115" s="70"/>
      <c r="N115" s="70">
        <f t="shared" si="141"/>
        <v>0</v>
      </c>
      <c r="O115" s="69" t="str">
        <f>IF(OR(D115="",D115="Honorar"),"",IF(VLOOKUP(D115,Durchschnittssätze!$A$5:$Q$48,5,FALSE)&lt;0,"entfällt für",IF(N115=0,"",ROUND((VLOOKUP(D115,Durchschnittssätze!$A$5:$Q$48,5,FALSE)/39.8*E115),2))))</f>
        <v/>
      </c>
      <c r="P115" s="69" t="str">
        <f>IF(OR(D115="",D115="Honorar"),"",IF(VLOOKUP(D115,Durchschnittssätze!$A$5:$Q$48,9,FALSE)&lt;0,"Beamte",IF(N115=0,"",ROUND((VLOOKUP(D115,Durchschnittssätze!$A$5:$Q$48,9,FALSE)/39.8*E115),2))))</f>
        <v/>
      </c>
      <c r="Q115" s="68" t="str">
        <f>IF(D115="Honorar",N115,IF(P115="Beamte",VLOOKUP(D115,Durchschnittssätze!$A$5:$Q$48,17,FALSE),IF(N115&lt;O115,"keine",ROUND(IF(AND(N115&gt;=O115,N115&lt;P115),VLOOKUP(D115,Durchschnittssätze!$A$5:$Q$48,13,FALSE),VLOOKUP(D115,Durchschnittssätze!$A$5:$Q$48,17,FALSE)),2))))</f>
        <v>keine</v>
      </c>
      <c r="R115" s="67" t="str">
        <f t="shared" si="142"/>
        <v>Förderung</v>
      </c>
      <c r="S115" s="66">
        <f t="shared" si="143"/>
        <v>0</v>
      </c>
      <c r="T115" s="17"/>
      <c r="U115" s="21"/>
      <c r="V115" s="18"/>
      <c r="W115" s="46">
        <f t="shared" si="144"/>
        <v>1</v>
      </c>
      <c r="X115" s="45">
        <f t="shared" si="145"/>
        <v>0</v>
      </c>
      <c r="Y115" s="44">
        <f t="shared" si="146"/>
        <v>0</v>
      </c>
      <c r="Z115" s="43" t="e">
        <f t="shared" si="147"/>
        <v>#VALUE!</v>
      </c>
      <c r="AA115" s="42" t="e">
        <f t="shared" si="148"/>
        <v>#VALUE!</v>
      </c>
      <c r="AB115" s="41" t="e">
        <f t="shared" si="149"/>
        <v>#VALUE!</v>
      </c>
      <c r="AC115" s="40" t="e">
        <f t="shared" si="150"/>
        <v>#VALUE!</v>
      </c>
      <c r="AD115" s="39" t="e">
        <f t="shared" si="151"/>
        <v>#VALUE!</v>
      </c>
      <c r="AE115" s="38" t="e">
        <f t="shared" si="152"/>
        <v>#VALUE!</v>
      </c>
      <c r="AF115" s="37" t="e">
        <f t="shared" si="153"/>
        <v>#VALUE!</v>
      </c>
      <c r="AG115" s="43" t="e">
        <f t="shared" si="154"/>
        <v>#VALUE!</v>
      </c>
      <c r="AH115" s="42" t="e">
        <f t="shared" si="155"/>
        <v>#VALUE!</v>
      </c>
      <c r="AI115" s="41" t="e">
        <f t="shared" si="156"/>
        <v>#VALUE!</v>
      </c>
      <c r="AJ115" s="40" t="e">
        <f t="shared" si="157"/>
        <v>#VALUE!</v>
      </c>
      <c r="AK115" s="65" t="e">
        <f t="shared" si="158"/>
        <v>#VALUE!</v>
      </c>
      <c r="AL115" s="64" t="e">
        <f t="shared" si="159"/>
        <v>#VALUE!</v>
      </c>
      <c r="AM115" s="30">
        <f t="shared" si="160"/>
        <v>0</v>
      </c>
      <c r="AN115" s="29" t="str">
        <f t="shared" si="161"/>
        <v/>
      </c>
      <c r="AO115" s="2"/>
      <c r="AP115" s="63"/>
      <c r="AQ115" s="63"/>
      <c r="AR115" s="62"/>
      <c r="AS115" s="14"/>
      <c r="AT115" s="18"/>
      <c r="AU115" s="18"/>
      <c r="AV115" s="18"/>
      <c r="AW115" s="18"/>
      <c r="AX115" s="18"/>
      <c r="AY115" s="18"/>
      <c r="AZ115" s="14"/>
      <c r="BA115" s="18"/>
      <c r="BB115" s="18"/>
      <c r="BC115" s="18"/>
      <c r="BD115" s="18"/>
      <c r="BE115" s="18"/>
      <c r="BF115" s="18"/>
      <c r="BG115" s="14"/>
      <c r="BH115" s="14"/>
      <c r="BI115" s="18"/>
      <c r="BJ115" s="18"/>
      <c r="BK115" s="18"/>
      <c r="BL115" s="18"/>
      <c r="BM115" s="18"/>
      <c r="BN115" s="18"/>
      <c r="BO115" s="13"/>
      <c r="BP115" s="15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6"/>
      <c r="CI115" s="14"/>
      <c r="CJ115" s="15"/>
      <c r="CK115" s="14"/>
      <c r="CL115" s="14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</row>
    <row r="116" spans="1:153" s="6" customFormat="1" ht="12.75" customHeight="1" outlineLevel="1" thickBot="1" x14ac:dyDescent="0.25">
      <c r="A116" s="28"/>
      <c r="B116" s="61"/>
      <c r="C116" s="60"/>
      <c r="D116" s="59"/>
      <c r="E116" s="57"/>
      <c r="F116" s="58"/>
      <c r="G116" s="57">
        <f t="shared" si="138"/>
        <v>0</v>
      </c>
      <c r="H116" s="56"/>
      <c r="I116" s="55"/>
      <c r="J116" s="54" t="str">
        <f t="shared" si="139"/>
        <v/>
      </c>
      <c r="K116" s="53" t="str">
        <f t="shared" si="140"/>
        <v/>
      </c>
      <c r="L116" s="52"/>
      <c r="M116" s="51"/>
      <c r="N116" s="51">
        <f t="shared" si="141"/>
        <v>0</v>
      </c>
      <c r="O116" s="50" t="str">
        <f>IF(OR(D116="",D116="Honorar"),"",IF(VLOOKUP(D116,Durchschnittssätze!$A$5:$Q$48,5,FALSE)&lt;0,"entfällt für",IF(N116=0,"",ROUND((VLOOKUP(D116,Durchschnittssätze!$A$5:$Q$48,5,FALSE)/39.8*E116),2))))</f>
        <v/>
      </c>
      <c r="P116" s="50" t="str">
        <f>IF(OR(D116="",D116="Honorar"),"",IF(VLOOKUP(D116,Durchschnittssätze!$A$5:$Q$48,9,FALSE)&lt;0,"Beamte",IF(N116=0,"",ROUND((VLOOKUP(D116,Durchschnittssätze!$A$5:$Q$48,9,FALSE)/39.8*E116),2))))</f>
        <v/>
      </c>
      <c r="Q116" s="49" t="str">
        <f>IF(D116="Honorar",N116,IF(P116="Beamte",VLOOKUP(D116,Durchschnittssätze!$A$5:$Q$48,17,FALSE),IF(N116&lt;O116,"keine",ROUND(IF(AND(N116&gt;=O116,N116&lt;P116),VLOOKUP(D116,Durchschnittssätze!$A$5:$Q$48,13,FALSE),VLOOKUP(D116,Durchschnittssätze!$A$5:$Q$48,17,FALSE)),2))))</f>
        <v>keine</v>
      </c>
      <c r="R116" s="48" t="str">
        <f t="shared" si="142"/>
        <v>Förderung</v>
      </c>
      <c r="S116" s="47">
        <f t="shared" si="143"/>
        <v>0</v>
      </c>
      <c r="T116" s="17"/>
      <c r="U116" s="21"/>
      <c r="V116" s="18"/>
      <c r="W116" s="46">
        <f t="shared" si="144"/>
        <v>1</v>
      </c>
      <c r="X116" s="45">
        <f t="shared" si="145"/>
        <v>0</v>
      </c>
      <c r="Y116" s="44">
        <f t="shared" si="146"/>
        <v>0</v>
      </c>
      <c r="Z116" s="43" t="e">
        <f t="shared" si="147"/>
        <v>#VALUE!</v>
      </c>
      <c r="AA116" s="42" t="e">
        <f t="shared" si="148"/>
        <v>#VALUE!</v>
      </c>
      <c r="AB116" s="41" t="e">
        <f t="shared" si="149"/>
        <v>#VALUE!</v>
      </c>
      <c r="AC116" s="40" t="e">
        <f t="shared" si="150"/>
        <v>#VALUE!</v>
      </c>
      <c r="AD116" s="39" t="e">
        <f t="shared" si="151"/>
        <v>#VALUE!</v>
      </c>
      <c r="AE116" s="38" t="e">
        <f t="shared" si="152"/>
        <v>#VALUE!</v>
      </c>
      <c r="AF116" s="37" t="e">
        <f t="shared" si="153"/>
        <v>#VALUE!</v>
      </c>
      <c r="AG116" s="36" t="e">
        <f t="shared" si="154"/>
        <v>#VALUE!</v>
      </c>
      <c r="AH116" s="35" t="e">
        <f t="shared" si="155"/>
        <v>#VALUE!</v>
      </c>
      <c r="AI116" s="34" t="e">
        <f t="shared" si="156"/>
        <v>#VALUE!</v>
      </c>
      <c r="AJ116" s="33" t="e">
        <f t="shared" si="157"/>
        <v>#VALUE!</v>
      </c>
      <c r="AK116" s="32" t="e">
        <f t="shared" si="158"/>
        <v>#VALUE!</v>
      </c>
      <c r="AL116" s="31" t="e">
        <f t="shared" si="159"/>
        <v>#VALUE!</v>
      </c>
      <c r="AM116" s="30">
        <f t="shared" si="160"/>
        <v>0</v>
      </c>
      <c r="AN116" s="29" t="str">
        <f t="shared" si="161"/>
        <v/>
      </c>
      <c r="AO116" s="19"/>
      <c r="AP116" s="19"/>
      <c r="AQ116" s="19"/>
      <c r="AR116" s="19"/>
      <c r="AS116" s="14"/>
      <c r="AT116" s="18"/>
      <c r="AU116" s="18"/>
      <c r="AV116" s="18"/>
      <c r="AW116" s="18"/>
      <c r="AX116" s="18"/>
      <c r="AY116" s="18"/>
      <c r="AZ116" s="14"/>
      <c r="BA116" s="18"/>
      <c r="BB116" s="18"/>
      <c r="BC116" s="18"/>
      <c r="BD116" s="18"/>
      <c r="BE116" s="18"/>
      <c r="BF116" s="18"/>
      <c r="BG116" s="14"/>
      <c r="BH116" s="14"/>
      <c r="BI116" s="18"/>
      <c r="BJ116" s="18"/>
      <c r="BK116" s="18"/>
      <c r="BL116" s="18"/>
      <c r="BM116" s="18"/>
      <c r="BN116" s="18"/>
      <c r="BO116" s="13"/>
      <c r="BP116" s="15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6"/>
      <c r="CI116" s="14"/>
      <c r="CJ116" s="15"/>
      <c r="CK116" s="14"/>
      <c r="CL116" s="14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</row>
    <row r="117" spans="1:153" s="6" customFormat="1" ht="20.100000000000001" customHeight="1" outlineLevel="1" thickBot="1" x14ac:dyDescent="0.25">
      <c r="A117" s="28"/>
      <c r="B117" s="27"/>
      <c r="C117" s="25"/>
      <c r="D117" s="25"/>
      <c r="E117" s="25"/>
      <c r="F117" s="25"/>
      <c r="G117" s="26"/>
      <c r="H117" s="25"/>
      <c r="I117" s="25"/>
      <c r="J117" s="24"/>
      <c r="K117" s="483"/>
      <c r="L117" s="483"/>
      <c r="M117" s="483"/>
      <c r="N117" s="483"/>
      <c r="O117" s="483"/>
      <c r="P117" s="483"/>
      <c r="Q117" s="23"/>
      <c r="R117" s="23"/>
      <c r="S117" s="22">
        <f>SUM(S106:S116)</f>
        <v>0</v>
      </c>
      <c r="T117" s="17"/>
      <c r="U117" s="21"/>
      <c r="V117" s="18"/>
      <c r="W117" s="14"/>
      <c r="X117" s="14"/>
      <c r="Y117" s="14"/>
      <c r="Z117" s="13"/>
      <c r="AA117" s="13"/>
      <c r="AB117" s="13"/>
      <c r="AC117" s="13"/>
      <c r="AD117" s="13"/>
      <c r="AE117" s="15"/>
      <c r="AF117" s="19"/>
      <c r="AG117" s="19"/>
      <c r="AH117" s="19"/>
      <c r="AI117" s="19"/>
      <c r="AJ117" s="19"/>
      <c r="AK117" s="19"/>
      <c r="AL117" s="19"/>
      <c r="AM117" s="20">
        <f>SUM(AM106:AM116)</f>
        <v>0</v>
      </c>
      <c r="AN117" s="20">
        <f>SUM(AN106:AN116)</f>
        <v>0</v>
      </c>
      <c r="AO117" s="19"/>
      <c r="AP117" s="19"/>
      <c r="AQ117" s="19"/>
      <c r="AR117" s="19"/>
      <c r="AS117" s="14"/>
      <c r="AT117" s="18"/>
      <c r="AU117" s="18"/>
      <c r="AV117" s="18"/>
      <c r="AW117" s="18"/>
      <c r="AX117" s="18"/>
      <c r="AY117" s="18"/>
      <c r="AZ117" s="14"/>
      <c r="BA117" s="18"/>
      <c r="BB117" s="18"/>
      <c r="BC117" s="18"/>
      <c r="BD117" s="18"/>
      <c r="BE117" s="18"/>
      <c r="BF117" s="18"/>
      <c r="BG117" s="14"/>
      <c r="BH117" s="14"/>
      <c r="BI117" s="18"/>
      <c r="BJ117" s="18"/>
      <c r="BK117" s="18"/>
      <c r="BL117" s="18"/>
      <c r="BM117" s="18"/>
      <c r="BN117" s="18"/>
      <c r="BO117" s="13"/>
      <c r="BP117" s="15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6"/>
      <c r="CI117" s="14"/>
      <c r="CJ117" s="15"/>
      <c r="CK117" s="14"/>
      <c r="CL117" s="14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</row>
    <row r="118" spans="1:153" s="6" customFormat="1" x14ac:dyDescent="0.2">
      <c r="B118" s="14"/>
      <c r="C118" s="13"/>
      <c r="D118" s="13"/>
      <c r="E118" s="130"/>
      <c r="F118" s="130"/>
      <c r="G118" s="130"/>
      <c r="H118" s="130"/>
      <c r="I118" s="129"/>
      <c r="J118" s="129"/>
      <c r="K118" s="482" t="str">
        <f>IF(COUNTBLANK(K106:K116)&lt;&gt;11,"Fehler in den Datumsangaben! Bitte prüfen!","")</f>
        <v/>
      </c>
      <c r="L118" s="482"/>
      <c r="M118" s="482"/>
      <c r="N118" s="482"/>
      <c r="O118" s="482"/>
      <c r="P118" s="23"/>
      <c r="Q118" s="23"/>
      <c r="R118" s="23"/>
      <c r="S118" s="23"/>
      <c r="T118" s="23"/>
      <c r="U118" s="128"/>
      <c r="V118" s="125"/>
      <c r="W118" s="18"/>
      <c r="X118" s="14"/>
      <c r="Y118" s="14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</row>
    <row r="119" spans="1:153" s="10" customFormat="1" ht="17.25" customHeight="1" outlineLevel="1" x14ac:dyDescent="0.2">
      <c r="B119" s="495">
        <f>$B$17</f>
        <v>0</v>
      </c>
      <c r="C119" s="495"/>
      <c r="D119" s="484" t="str">
        <f>IF(AM133&lt;&gt;0,"Es wurde eine abweichende Entgeltgruppe angegeben. Bitte hierfür eine Begründung im Prüfvermerk erfassen!","")</f>
        <v/>
      </c>
      <c r="E119" s="484"/>
      <c r="F119" s="484"/>
      <c r="G119" s="484"/>
      <c r="H119" s="484"/>
      <c r="I119" s="484"/>
      <c r="J119" s="484"/>
      <c r="K119" s="484"/>
      <c r="L119" s="484"/>
      <c r="M119" s="484"/>
      <c r="N119" s="14"/>
      <c r="O119" s="126"/>
      <c r="P119" s="126"/>
      <c r="Q119" s="126"/>
      <c r="R119" s="126"/>
      <c r="S119" s="5"/>
      <c r="T119" s="12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</row>
    <row r="120" spans="1:153" s="6" customFormat="1" ht="7.5" customHeight="1" outlineLevel="1" thickBot="1" x14ac:dyDescent="0.25">
      <c r="B120" s="127"/>
      <c r="E120" s="8"/>
      <c r="F120" s="12"/>
      <c r="G120" s="8"/>
      <c r="I120" s="8"/>
      <c r="K120" s="13"/>
      <c r="L120" s="13"/>
      <c r="M120" s="13"/>
      <c r="N120" s="13"/>
      <c r="O120" s="126"/>
      <c r="P120" s="126"/>
      <c r="Q120" s="126"/>
      <c r="R120" s="126"/>
      <c r="S120" s="5"/>
      <c r="T120" s="125"/>
      <c r="U120" s="13"/>
      <c r="V120" s="13"/>
      <c r="W120" s="14"/>
      <c r="X120" s="14"/>
      <c r="Y120" s="14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</row>
    <row r="121" spans="1:153" s="10" customFormat="1" ht="65.099999999999994" customHeight="1" outlineLevel="1" thickBot="1" x14ac:dyDescent="0.25">
      <c r="B121" s="124" t="s">
        <v>12</v>
      </c>
      <c r="C121" s="123" t="s">
        <v>13</v>
      </c>
      <c r="D121" s="122" t="s">
        <v>67</v>
      </c>
      <c r="E121" s="121" t="s">
        <v>66</v>
      </c>
      <c r="F121" s="121" t="s">
        <v>65</v>
      </c>
      <c r="G121" s="120" t="s">
        <v>64</v>
      </c>
      <c r="H121" s="119" t="s">
        <v>14</v>
      </c>
      <c r="I121" s="118" t="s">
        <v>15</v>
      </c>
      <c r="J121" s="117" t="s">
        <v>63</v>
      </c>
      <c r="K121" s="104"/>
      <c r="L121" s="116" t="s">
        <v>62</v>
      </c>
      <c r="M121" s="115" t="s">
        <v>61</v>
      </c>
      <c r="N121" s="115" t="s">
        <v>60</v>
      </c>
      <c r="O121" s="114" t="s">
        <v>59</v>
      </c>
      <c r="P121" s="114" t="s">
        <v>58</v>
      </c>
      <c r="Q121" s="113" t="s">
        <v>57</v>
      </c>
      <c r="R121" s="112" t="s">
        <v>56</v>
      </c>
      <c r="S121" s="111" t="s">
        <v>55</v>
      </c>
      <c r="T121" s="104"/>
      <c r="U121" s="102"/>
      <c r="V121" s="102"/>
      <c r="W121" s="102"/>
      <c r="X121" s="110" t="s">
        <v>12</v>
      </c>
      <c r="Y121" s="109" t="s">
        <v>13</v>
      </c>
      <c r="Z121" s="485" t="s">
        <v>54</v>
      </c>
      <c r="AA121" s="486"/>
      <c r="AB121" s="486"/>
      <c r="AC121" s="486"/>
      <c r="AD121" s="486"/>
      <c r="AE121" s="487"/>
      <c r="AF121" s="108" t="s">
        <v>53</v>
      </c>
      <c r="AG121" s="485" t="s">
        <v>52</v>
      </c>
      <c r="AH121" s="486"/>
      <c r="AI121" s="486"/>
      <c r="AJ121" s="486"/>
      <c r="AK121" s="486"/>
      <c r="AL121" s="487"/>
      <c r="AM121" s="107" t="s">
        <v>51</v>
      </c>
      <c r="AN121" s="106" t="s">
        <v>50</v>
      </c>
      <c r="AO121" s="14"/>
      <c r="AP121" s="14"/>
      <c r="AQ121" s="14"/>
      <c r="AR121" s="14"/>
      <c r="AS121" s="105"/>
      <c r="AT121" s="14"/>
      <c r="AU121" s="14"/>
      <c r="AV121" s="14"/>
      <c r="AW121" s="14"/>
      <c r="AX121" s="14"/>
      <c r="AY121" s="14"/>
      <c r="AZ121" s="105"/>
      <c r="BA121" s="14"/>
      <c r="BB121" s="14"/>
      <c r="BC121" s="14"/>
      <c r="BD121" s="14"/>
      <c r="BE121" s="14"/>
      <c r="BF121" s="14"/>
      <c r="BG121" s="14"/>
      <c r="BH121" s="105"/>
      <c r="BI121" s="14"/>
      <c r="BJ121" s="14"/>
      <c r="BK121" s="14"/>
      <c r="BL121" s="14"/>
      <c r="BM121" s="14"/>
      <c r="BN121" s="14"/>
      <c r="BO121" s="14"/>
      <c r="BP121" s="102"/>
      <c r="BQ121" s="104"/>
      <c r="BR121" s="104"/>
      <c r="BS121" s="102"/>
      <c r="BT121" s="102"/>
      <c r="BU121" s="102"/>
      <c r="BV121" s="102"/>
      <c r="BW121" s="104"/>
      <c r="BX121" s="104"/>
      <c r="BY121" s="102"/>
      <c r="BZ121" s="102"/>
      <c r="CA121" s="102"/>
      <c r="CB121" s="102"/>
      <c r="CC121" s="103"/>
      <c r="CD121" s="102"/>
      <c r="CE121" s="102"/>
      <c r="CF121" s="102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</row>
    <row r="122" spans="1:153" s="10" customFormat="1" ht="12.75" customHeight="1" outlineLevel="1" x14ac:dyDescent="0.2">
      <c r="A122" s="101"/>
      <c r="B122" s="100"/>
      <c r="C122" s="99"/>
      <c r="D122" s="98"/>
      <c r="E122" s="96"/>
      <c r="F122" s="97"/>
      <c r="G122" s="96">
        <f t="shared" ref="G122:G132" si="162">ROUND(E122*F122,2)</f>
        <v>0</v>
      </c>
      <c r="H122" s="95"/>
      <c r="I122" s="94"/>
      <c r="J122" s="93" t="str">
        <f t="shared" ref="J122:J132" si="163">IF(OR(G122="",G122=0),"",
IF(F122&gt;100%,"Fehler",
ROUND(1664/39.8*IF(E122&lt;39.8,E122*F122,G122)/365*
IF(OR(AND(DATEDIF(H122,I122,"M")=11,AF122=366),AND(W122=1,AF122=366)),365,AF122),2)))</f>
        <v/>
      </c>
      <c r="K122" s="53" t="str">
        <f t="shared" ref="K122:K132" si="164">IF(AND(H122="",I122=""),"",IF(OR(H122&lt;$E$17,H122&gt;$F$17,I122&lt;H122,I122&lt;$E$17,I122&gt;$F$17),"!!!",""))</f>
        <v/>
      </c>
      <c r="L122" s="92"/>
      <c r="M122" s="91"/>
      <c r="N122" s="91">
        <f t="shared" ref="N122:N132" si="165">L122*12+M122</f>
        <v>0</v>
      </c>
      <c r="O122" s="90" t="str">
        <f>IF(OR(D122="",D122="Honorar"),"",IF(VLOOKUP(D122,Durchschnittssätze!$A$5:$Q$48,5,FALSE)&lt;0,"entfällt für",IF(N122=0,"",ROUND((VLOOKUP(D122,Durchschnittssätze!$A$5:$Q$48,5,FALSE)/39.8*E122),2))))</f>
        <v/>
      </c>
      <c r="P122" s="90" t="str">
        <f>IF(OR(D122="",D122="Honorar"),"",IF(VLOOKUP(D122,Durchschnittssätze!$A$5:$Q$48,9,FALSE)&lt;0,"Beamte",IF(N122=0,"",ROUND((VLOOKUP(D122,Durchschnittssätze!$A$5:$Q$48,9,FALSE)/39.8*E122),2))))</f>
        <v/>
      </c>
      <c r="Q122" s="89" t="str">
        <f>IF(D122="Honorar",N122,IF(P122="Beamte",VLOOKUP(D122,Durchschnittssätze!$A$5:$Q$48,17,FALSE),IF(N122&lt;O122,"keine",ROUND(IF(AND(N122&gt;=O122,N122&lt;P122),VLOOKUP(D122,Durchschnittssätze!$A$5:$Q$48,13,FALSE),VLOOKUP(D122,Durchschnittssätze!$A$5:$Q$48,17,FALSE)),2))))</f>
        <v>keine</v>
      </c>
      <c r="R122" s="88" t="str">
        <f t="shared" ref="R122:R132" si="166">IF(D122="Honorar","",IF(P122="Beamte",D122,IF(N122&lt;O122,"Förderung",IF(AND(N122&gt;O122,N122&lt;P122),"Std.Satz 1","Std.Satz 2"))))</f>
        <v>Förderung</v>
      </c>
      <c r="S122" s="87">
        <f t="shared" ref="S122:S132" si="167">IF(OR(P122="Beamte",D122="Honorar"),ROUND(Q122*J122,2),IF(OR(N122&lt;O122,N122=0,G122=0),0,ROUND(Q122*J122,2)))</f>
        <v>0</v>
      </c>
      <c r="T122" s="17"/>
      <c r="U122" s="21"/>
      <c r="V122" s="18"/>
      <c r="W122" s="46">
        <f t="shared" ref="W122:W132" si="168">YEAR(I122)-YEAR(H122)+1</f>
        <v>1</v>
      </c>
      <c r="X122" s="45">
        <f t="shared" ref="X122:X132" si="169">B122</f>
        <v>0</v>
      </c>
      <c r="Y122" s="44">
        <f t="shared" ref="Y122:Y132" si="170">C122</f>
        <v>0</v>
      </c>
      <c r="Z122" s="43" t="e">
        <f t="shared" ref="Z122:Z132" si="171">IF(YEAR(H122)=$Z$9,$Z$9,"")</f>
        <v>#VALUE!</v>
      </c>
      <c r="AA122" s="42" t="e">
        <f t="shared" ref="AA122:AA132" si="172">IF(AND(Z122&lt;&gt;"",$W122&gt;1),Z122+1,IF(YEAR(H122)=$AA$9,$AA$9,""))</f>
        <v>#VALUE!</v>
      </c>
      <c r="AB122" s="41" t="e">
        <f t="shared" ref="AB122:AB132" si="173">IF(AND(OR(AA122&lt;&gt;"",YEAR(H122)=$AB$9),COUNT(Z122:AA122)&lt;W122),$AB$9,"")</f>
        <v>#VALUE!</v>
      </c>
      <c r="AC122" s="40" t="e">
        <f t="shared" ref="AC122:AC132" si="174">IF(AND(OR(AB122&lt;&gt;"",YEAR(H122)=$AC$9),COUNT(Z122:AB122)&lt;W122),$AC$9,"")</f>
        <v>#VALUE!</v>
      </c>
      <c r="AD122" s="39" t="e">
        <f t="shared" ref="AD122:AD132" si="175">IF(AND(OR(AC122&lt;&gt;"",YEAR(H122)=$AD$9),COUNT(Z122:AC122)&lt;W122),$AD$9,"")</f>
        <v>#VALUE!</v>
      </c>
      <c r="AE122" s="38" t="e">
        <f t="shared" ref="AE122:AE132" si="176">IF(AND(OR(AC122&lt;&gt;"",YEAR(H122)=$AD$9),COUNT(Z122:AD122)&lt;W122),$AE$9,"")</f>
        <v>#VALUE!</v>
      </c>
      <c r="AF122" s="37" t="e">
        <f t="shared" ref="AF122:AF132" si="177">SUM(AG122:AL122)</f>
        <v>#VALUE!</v>
      </c>
      <c r="AG122" s="86" t="e">
        <f t="shared" ref="AG122:AG132" si="178">IF(Z122="","",MIN(365,
IF(YEAR(H122)=YEAR(I122),DATEDIF(H122,I122,"D")+1,
DATEDIF(H122,VLOOKUP(YEAR(H122),$AM$11:$AN$20,2,FALSE),"D")+1)))</f>
        <v>#VALUE!</v>
      </c>
      <c r="AH122" s="85" t="e">
        <f t="shared" ref="AH122:AH132" si="179">IF(AA122="","",MIN(365,
IF(AND(YEAR($H122)=YEAR($I122),AA122=YEAR($H122)),DATEDIF($H122,$I122,"D")+1,
IF(AB122&lt;&gt;"",DATEDIF(MAX(VLOOKUP(AA122,$AM$11:$AP$20,3,FALSE),$H122),VLOOKUP(AA122,$AM$11:$AP$20,2,FALSE),"D")+1,
VLOOKUP(AA122,$AM$11:$AP$20,4,FALSE)-DATEDIF($I122,VLOOKUP(YEAR($I122),$AM$11:$AN$20,2,FALSE),"D")))))</f>
        <v>#VALUE!</v>
      </c>
      <c r="AI122" s="84" t="e">
        <f t="shared" ref="AI122:AI132" si="180">IF(AB122="","",MIN(365,
IF(AND(YEAR($H122)=YEAR($I122),AB122=YEAR($H122)),DATEDIF($H122,$I122,"D")+1,
IF(AC122&lt;&gt;"",DATEDIF(MAX(VLOOKUP(AB122,$AM$11:$AP$20,3,FALSE),$H122),VLOOKUP(AB122,$AM$11:$AP$20,2,FALSE),"D")+1,
VLOOKUP(AB122,$AM$11:$AP$20,4,FALSE)-DATEDIF($I122,VLOOKUP(YEAR($I122),$AM$11:$AN$20,2,FALSE),"D")))))</f>
        <v>#VALUE!</v>
      </c>
      <c r="AJ122" s="83" t="e">
        <f t="shared" ref="AJ122:AJ132" si="181">IF(AC122="","",MIN(365,
IF(AND(YEAR($H122)=YEAR($I122),AC122=YEAR($H122)),DATEDIF($H122,$I122,"D")+1,
IF(AD122&lt;&gt;"",DATEDIF(MAX(VLOOKUP(AC122,$AM$11:$AP$20,3,FALSE),$H122),VLOOKUP(AC122,$AM$11:$AP$20,2,FALSE),"D")+1,
VLOOKUP(AC122,$AM$11:$AP$20,4,FALSE)-DATEDIF($I122,VLOOKUP(YEAR($I122),$AM$11:$AN$20,2,FALSE),"D")))))</f>
        <v>#VALUE!</v>
      </c>
      <c r="AK122" s="82" t="e">
        <f t="shared" ref="AK122:AK132" si="182">IF(AD122="","",MIN(365,
IF(AND(YEAR($H122)=YEAR($I122),AD122=YEAR($H122)),DATEDIF($H122,$I122,"D")+1,
IF(AE122&lt;&gt;"",DATEDIF(MAX(VLOOKUP(AD122,$AM$11:$AP$20,3,FALSE),$H122),VLOOKUP(AD122,$AM$11:$AP$20,2,FALSE),"D")+1,
VLOOKUP(AD122,$AM$11:$AP$20,4,FALSE)-DATEDIF($I122,VLOOKUP(YEAR($I122),$AM$11:$AN$20,2,FALSE),"D")))))</f>
        <v>#VALUE!</v>
      </c>
      <c r="AL122" s="81" t="e">
        <f t="shared" ref="AL122:AL132" si="183">IF(AE122="","",MIN(365,
IF(AND(YEAR($H122)=YEAR($I122),AE122=YEAR($H122)),DATEDIF($H122,$I122,"D")+1,
VLOOKUP(AE122,$AM$11:$AP$20,4,FALSE)-DATEDIF($I122,VLOOKUP(YEAR($I122),$AM$11:$AN$20,2,FALSE),"D"))))</f>
        <v>#VALUE!</v>
      </c>
      <c r="AM122" s="30">
        <f t="shared" ref="AM122:AM132" si="184">IF(AND(D122&lt;&gt;$D$17,D122&lt;&gt;"",D122&lt;&gt;"Honorar"),1,0)</f>
        <v>0</v>
      </c>
      <c r="AN122" s="29" t="str">
        <f t="shared" ref="AN122:AN132" si="185">IF(D122="Honorar",S122,"")</f>
        <v/>
      </c>
      <c r="AO122" s="2"/>
      <c r="AP122" s="63"/>
      <c r="AQ122" s="63"/>
      <c r="AR122" s="62"/>
      <c r="AS122" s="14"/>
      <c r="AT122" s="18"/>
      <c r="AU122" s="18"/>
      <c r="AV122" s="18"/>
      <c r="AW122" s="18"/>
      <c r="AX122" s="18"/>
      <c r="AY122" s="18"/>
      <c r="AZ122" s="14"/>
      <c r="BA122" s="18"/>
      <c r="BB122" s="18"/>
      <c r="BC122" s="18"/>
      <c r="BD122" s="18"/>
      <c r="BE122" s="18"/>
      <c r="BF122" s="18"/>
      <c r="BG122" s="14"/>
      <c r="BH122" s="14"/>
      <c r="BI122" s="18"/>
      <c r="BJ122" s="18"/>
      <c r="BK122" s="18"/>
      <c r="BL122" s="18"/>
      <c r="BM122" s="18"/>
      <c r="BN122" s="18"/>
      <c r="BO122" s="14"/>
      <c r="BP122" s="15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6"/>
      <c r="CI122" s="14"/>
      <c r="CJ122" s="15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</row>
    <row r="123" spans="1:153" s="6" customFormat="1" ht="12.75" customHeight="1" outlineLevel="1" x14ac:dyDescent="0.2">
      <c r="A123" s="28"/>
      <c r="B123" s="79"/>
      <c r="C123" s="80"/>
      <c r="D123" s="77"/>
      <c r="E123" s="75"/>
      <c r="F123" s="76"/>
      <c r="G123" s="75">
        <f t="shared" si="162"/>
        <v>0</v>
      </c>
      <c r="H123" s="74"/>
      <c r="I123" s="73"/>
      <c r="J123" s="72" t="str">
        <f t="shared" si="163"/>
        <v/>
      </c>
      <c r="K123" s="53" t="str">
        <f t="shared" si="164"/>
        <v/>
      </c>
      <c r="L123" s="71"/>
      <c r="M123" s="70"/>
      <c r="N123" s="70">
        <f t="shared" si="165"/>
        <v>0</v>
      </c>
      <c r="O123" s="69" t="str">
        <f>IF(OR(D123="",D123="Honorar"),"",IF(VLOOKUP(D123,Durchschnittssätze!$A$5:$Q$48,5,FALSE)&lt;0,"entfällt für",IF(N123=0,"",ROUND((VLOOKUP(D123,Durchschnittssätze!$A$5:$Q$48,5,FALSE)/39.8*E123),2))))</f>
        <v/>
      </c>
      <c r="P123" s="69" t="str">
        <f>IF(OR(D123="",D123="Honorar"),"",IF(VLOOKUP(D123,Durchschnittssätze!$A$5:$Q$48,9,FALSE)&lt;0,"Beamte",IF(N123=0,"",ROUND((VLOOKUP(D123,Durchschnittssätze!$A$5:$Q$48,9,FALSE)/39.8*E123),2))))</f>
        <v/>
      </c>
      <c r="Q123" s="68" t="str">
        <f>IF(D123="Honorar",N123,IF(P123="Beamte",VLOOKUP(D123,Durchschnittssätze!$A$5:$Q$48,17,FALSE),IF(N123&lt;O123,"keine",ROUND(IF(AND(N123&gt;=O123,N123&lt;P123),VLOOKUP(D123,Durchschnittssätze!$A$5:$Q$48,13,FALSE),VLOOKUP(D123,Durchschnittssätze!$A$5:$Q$48,17,FALSE)),2))))</f>
        <v>keine</v>
      </c>
      <c r="R123" s="67" t="str">
        <f t="shared" si="166"/>
        <v>Förderung</v>
      </c>
      <c r="S123" s="66">
        <f t="shared" si="167"/>
        <v>0</v>
      </c>
      <c r="T123" s="17"/>
      <c r="U123" s="21"/>
      <c r="V123" s="18"/>
      <c r="W123" s="46">
        <f t="shared" si="168"/>
        <v>1</v>
      </c>
      <c r="X123" s="45">
        <f t="shared" si="169"/>
        <v>0</v>
      </c>
      <c r="Y123" s="44">
        <f t="shared" si="170"/>
        <v>0</v>
      </c>
      <c r="Z123" s="43" t="e">
        <f t="shared" si="171"/>
        <v>#VALUE!</v>
      </c>
      <c r="AA123" s="42" t="e">
        <f t="shared" si="172"/>
        <v>#VALUE!</v>
      </c>
      <c r="AB123" s="41" t="e">
        <f t="shared" si="173"/>
        <v>#VALUE!</v>
      </c>
      <c r="AC123" s="40" t="e">
        <f t="shared" si="174"/>
        <v>#VALUE!</v>
      </c>
      <c r="AD123" s="39" t="e">
        <f t="shared" si="175"/>
        <v>#VALUE!</v>
      </c>
      <c r="AE123" s="38" t="e">
        <f t="shared" si="176"/>
        <v>#VALUE!</v>
      </c>
      <c r="AF123" s="37" t="e">
        <f t="shared" si="177"/>
        <v>#VALUE!</v>
      </c>
      <c r="AG123" s="43" t="e">
        <f t="shared" si="178"/>
        <v>#VALUE!</v>
      </c>
      <c r="AH123" s="42" t="e">
        <f t="shared" si="179"/>
        <v>#VALUE!</v>
      </c>
      <c r="AI123" s="41" t="e">
        <f t="shared" si="180"/>
        <v>#VALUE!</v>
      </c>
      <c r="AJ123" s="40" t="e">
        <f t="shared" si="181"/>
        <v>#VALUE!</v>
      </c>
      <c r="AK123" s="65" t="e">
        <f t="shared" si="182"/>
        <v>#VALUE!</v>
      </c>
      <c r="AL123" s="64" t="e">
        <f t="shared" si="183"/>
        <v>#VALUE!</v>
      </c>
      <c r="AM123" s="30">
        <f t="shared" si="184"/>
        <v>0</v>
      </c>
      <c r="AN123" s="29" t="str">
        <f t="shared" si="185"/>
        <v/>
      </c>
      <c r="AO123" s="2"/>
      <c r="AP123" s="63"/>
      <c r="AQ123" s="63"/>
      <c r="AR123" s="62"/>
      <c r="AS123" s="14"/>
      <c r="AT123" s="18"/>
      <c r="AU123" s="18"/>
      <c r="AV123" s="18"/>
      <c r="AW123" s="18"/>
      <c r="AX123" s="18"/>
      <c r="AY123" s="18"/>
      <c r="AZ123" s="14"/>
      <c r="BA123" s="18"/>
      <c r="BB123" s="18"/>
      <c r="BC123" s="18"/>
      <c r="BD123" s="18"/>
      <c r="BE123" s="18"/>
      <c r="BF123" s="18"/>
      <c r="BG123" s="14"/>
      <c r="BH123" s="14"/>
      <c r="BI123" s="18"/>
      <c r="BJ123" s="18"/>
      <c r="BK123" s="18"/>
      <c r="BL123" s="18"/>
      <c r="BM123" s="18"/>
      <c r="BN123" s="18"/>
      <c r="BO123" s="13"/>
      <c r="BP123" s="15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6"/>
      <c r="CI123" s="14"/>
      <c r="CJ123" s="15"/>
      <c r="CK123" s="14"/>
      <c r="CL123" s="14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</row>
    <row r="124" spans="1:153" s="6" customFormat="1" ht="12.75" customHeight="1" outlineLevel="1" x14ac:dyDescent="0.2">
      <c r="A124" s="28"/>
      <c r="B124" s="79"/>
      <c r="C124" s="80"/>
      <c r="D124" s="77"/>
      <c r="E124" s="75"/>
      <c r="F124" s="76"/>
      <c r="G124" s="75">
        <f t="shared" si="162"/>
        <v>0</v>
      </c>
      <c r="H124" s="74"/>
      <c r="I124" s="73"/>
      <c r="J124" s="72" t="str">
        <f t="shared" si="163"/>
        <v/>
      </c>
      <c r="K124" s="53" t="str">
        <f t="shared" si="164"/>
        <v/>
      </c>
      <c r="L124" s="71"/>
      <c r="M124" s="70"/>
      <c r="N124" s="70">
        <f t="shared" si="165"/>
        <v>0</v>
      </c>
      <c r="O124" s="69" t="str">
        <f>IF(OR(D124="",D124="Honorar"),"",IF(VLOOKUP(D124,Durchschnittssätze!$A$5:$Q$48,5,FALSE)&lt;0,"entfällt für",IF(N124=0,"",ROUND((VLOOKUP(D124,Durchschnittssätze!$A$5:$Q$48,5,FALSE)/39.8*E124),2))))</f>
        <v/>
      </c>
      <c r="P124" s="69" t="str">
        <f>IF(OR(D124="",D124="Honorar"),"",IF(VLOOKUP(D124,Durchschnittssätze!$A$5:$Q$48,9,FALSE)&lt;0,"Beamte",IF(N124=0,"",ROUND((VLOOKUP(D124,Durchschnittssätze!$A$5:$Q$48,9,FALSE)/39.8*E124),2))))</f>
        <v/>
      </c>
      <c r="Q124" s="68" t="str">
        <f>IF(D124="Honorar",N124,IF(P124="Beamte",VLOOKUP(D124,Durchschnittssätze!$A$5:$Q$48,17,FALSE),IF(N124&lt;O124,"keine",ROUND(IF(AND(N124&gt;=O124,N124&lt;P124),VLOOKUP(D124,Durchschnittssätze!$A$5:$Q$48,13,FALSE),VLOOKUP(D124,Durchschnittssätze!$A$5:$Q$48,17,FALSE)),2))))</f>
        <v>keine</v>
      </c>
      <c r="R124" s="67" t="str">
        <f t="shared" si="166"/>
        <v>Förderung</v>
      </c>
      <c r="S124" s="66">
        <f t="shared" si="167"/>
        <v>0</v>
      </c>
      <c r="T124" s="17"/>
      <c r="U124" s="21"/>
      <c r="V124" s="18"/>
      <c r="W124" s="46">
        <f t="shared" si="168"/>
        <v>1</v>
      </c>
      <c r="X124" s="45">
        <f t="shared" si="169"/>
        <v>0</v>
      </c>
      <c r="Y124" s="44">
        <f t="shared" si="170"/>
        <v>0</v>
      </c>
      <c r="Z124" s="43" t="e">
        <f t="shared" si="171"/>
        <v>#VALUE!</v>
      </c>
      <c r="AA124" s="42" t="e">
        <f t="shared" si="172"/>
        <v>#VALUE!</v>
      </c>
      <c r="AB124" s="41" t="e">
        <f t="shared" si="173"/>
        <v>#VALUE!</v>
      </c>
      <c r="AC124" s="40" t="e">
        <f t="shared" si="174"/>
        <v>#VALUE!</v>
      </c>
      <c r="AD124" s="39" t="e">
        <f t="shared" si="175"/>
        <v>#VALUE!</v>
      </c>
      <c r="AE124" s="38" t="e">
        <f t="shared" si="176"/>
        <v>#VALUE!</v>
      </c>
      <c r="AF124" s="37" t="e">
        <f t="shared" si="177"/>
        <v>#VALUE!</v>
      </c>
      <c r="AG124" s="43" t="e">
        <f t="shared" si="178"/>
        <v>#VALUE!</v>
      </c>
      <c r="AH124" s="42" t="e">
        <f t="shared" si="179"/>
        <v>#VALUE!</v>
      </c>
      <c r="AI124" s="41" t="e">
        <f t="shared" si="180"/>
        <v>#VALUE!</v>
      </c>
      <c r="AJ124" s="40" t="e">
        <f t="shared" si="181"/>
        <v>#VALUE!</v>
      </c>
      <c r="AK124" s="65" t="e">
        <f t="shared" si="182"/>
        <v>#VALUE!</v>
      </c>
      <c r="AL124" s="64" t="e">
        <f t="shared" si="183"/>
        <v>#VALUE!</v>
      </c>
      <c r="AM124" s="30">
        <f t="shared" si="184"/>
        <v>0</v>
      </c>
      <c r="AN124" s="29" t="str">
        <f t="shared" si="185"/>
        <v/>
      </c>
      <c r="AO124" s="2"/>
      <c r="AP124" s="63"/>
      <c r="AQ124" s="63"/>
      <c r="AR124" s="62"/>
      <c r="AS124" s="14"/>
      <c r="AT124" s="18"/>
      <c r="AU124" s="18"/>
      <c r="AV124" s="18"/>
      <c r="AW124" s="18"/>
      <c r="AX124" s="18"/>
      <c r="AY124" s="18"/>
      <c r="AZ124" s="14"/>
      <c r="BA124" s="18"/>
      <c r="BB124" s="18"/>
      <c r="BC124" s="18"/>
      <c r="BD124" s="18"/>
      <c r="BE124" s="18"/>
      <c r="BF124" s="18"/>
      <c r="BG124" s="14"/>
      <c r="BH124" s="14"/>
      <c r="BI124" s="18"/>
      <c r="BJ124" s="18"/>
      <c r="BK124" s="18"/>
      <c r="BL124" s="18"/>
      <c r="BM124" s="18"/>
      <c r="BN124" s="18"/>
      <c r="BO124" s="13"/>
      <c r="BP124" s="15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6"/>
      <c r="CI124" s="14"/>
      <c r="CJ124" s="15"/>
      <c r="CK124" s="14"/>
      <c r="CL124" s="14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</row>
    <row r="125" spans="1:153" s="6" customFormat="1" ht="12.75" customHeight="1" outlineLevel="1" x14ac:dyDescent="0.2">
      <c r="A125" s="28"/>
      <c r="B125" s="79"/>
      <c r="C125" s="78"/>
      <c r="D125" s="77"/>
      <c r="E125" s="75"/>
      <c r="F125" s="76"/>
      <c r="G125" s="75">
        <f t="shared" si="162"/>
        <v>0</v>
      </c>
      <c r="H125" s="74"/>
      <c r="I125" s="73"/>
      <c r="J125" s="72" t="str">
        <f t="shared" si="163"/>
        <v/>
      </c>
      <c r="K125" s="53" t="str">
        <f t="shared" si="164"/>
        <v/>
      </c>
      <c r="L125" s="71"/>
      <c r="M125" s="70"/>
      <c r="N125" s="70">
        <f t="shared" si="165"/>
        <v>0</v>
      </c>
      <c r="O125" s="69" t="str">
        <f>IF(OR(D125="",D125="Honorar"),"",IF(VLOOKUP(D125,Durchschnittssätze!$A$5:$Q$48,5,FALSE)&lt;0,"entfällt für",IF(N125=0,"",ROUND((VLOOKUP(D125,Durchschnittssätze!$A$5:$Q$48,5,FALSE)/39.8*E125),2))))</f>
        <v/>
      </c>
      <c r="P125" s="69" t="str">
        <f>IF(OR(D125="",D125="Honorar"),"",IF(VLOOKUP(D125,Durchschnittssätze!$A$5:$Q$48,9,FALSE)&lt;0,"Beamte",IF(N125=0,"",ROUND((VLOOKUP(D125,Durchschnittssätze!$A$5:$Q$48,9,FALSE)/39.8*E125),2))))</f>
        <v/>
      </c>
      <c r="Q125" s="68" t="str">
        <f>IF(D125="Honorar",N125,IF(P125="Beamte",VLOOKUP(D125,Durchschnittssätze!$A$5:$Q$48,17,FALSE),IF(N125&lt;O125,"keine",ROUND(IF(AND(N125&gt;=O125,N125&lt;P125),VLOOKUP(D125,Durchschnittssätze!$A$5:$Q$48,13,FALSE),VLOOKUP(D125,Durchschnittssätze!$A$5:$Q$48,17,FALSE)),2))))</f>
        <v>keine</v>
      </c>
      <c r="R125" s="67" t="str">
        <f t="shared" si="166"/>
        <v>Förderung</v>
      </c>
      <c r="S125" s="66">
        <f t="shared" si="167"/>
        <v>0</v>
      </c>
      <c r="T125" s="17"/>
      <c r="U125" s="21"/>
      <c r="V125" s="18"/>
      <c r="W125" s="46">
        <f t="shared" si="168"/>
        <v>1</v>
      </c>
      <c r="X125" s="45">
        <f t="shared" si="169"/>
        <v>0</v>
      </c>
      <c r="Y125" s="44">
        <f t="shared" si="170"/>
        <v>0</v>
      </c>
      <c r="Z125" s="43" t="e">
        <f t="shared" si="171"/>
        <v>#VALUE!</v>
      </c>
      <c r="AA125" s="42" t="e">
        <f t="shared" si="172"/>
        <v>#VALUE!</v>
      </c>
      <c r="AB125" s="41" t="e">
        <f t="shared" si="173"/>
        <v>#VALUE!</v>
      </c>
      <c r="AC125" s="40" t="e">
        <f t="shared" si="174"/>
        <v>#VALUE!</v>
      </c>
      <c r="AD125" s="39" t="e">
        <f t="shared" si="175"/>
        <v>#VALUE!</v>
      </c>
      <c r="AE125" s="38" t="e">
        <f t="shared" si="176"/>
        <v>#VALUE!</v>
      </c>
      <c r="AF125" s="37" t="e">
        <f t="shared" si="177"/>
        <v>#VALUE!</v>
      </c>
      <c r="AG125" s="43" t="e">
        <f t="shared" si="178"/>
        <v>#VALUE!</v>
      </c>
      <c r="AH125" s="42" t="e">
        <f t="shared" si="179"/>
        <v>#VALUE!</v>
      </c>
      <c r="AI125" s="41" t="e">
        <f t="shared" si="180"/>
        <v>#VALUE!</v>
      </c>
      <c r="AJ125" s="40" t="e">
        <f t="shared" si="181"/>
        <v>#VALUE!</v>
      </c>
      <c r="AK125" s="65" t="e">
        <f t="shared" si="182"/>
        <v>#VALUE!</v>
      </c>
      <c r="AL125" s="64" t="e">
        <f t="shared" si="183"/>
        <v>#VALUE!</v>
      </c>
      <c r="AM125" s="30">
        <f t="shared" si="184"/>
        <v>0</v>
      </c>
      <c r="AN125" s="29" t="str">
        <f t="shared" si="185"/>
        <v/>
      </c>
      <c r="AO125" s="2"/>
      <c r="AP125" s="63"/>
      <c r="AQ125" s="63"/>
      <c r="AR125" s="62"/>
      <c r="AS125" s="14"/>
      <c r="AT125" s="18"/>
      <c r="AU125" s="18"/>
      <c r="AV125" s="18"/>
      <c r="AW125" s="18"/>
      <c r="AX125" s="18"/>
      <c r="AY125" s="18"/>
      <c r="AZ125" s="14"/>
      <c r="BA125" s="18"/>
      <c r="BB125" s="18"/>
      <c r="BC125" s="18"/>
      <c r="BD125" s="18"/>
      <c r="BE125" s="18"/>
      <c r="BF125" s="18"/>
      <c r="BG125" s="14"/>
      <c r="BH125" s="14"/>
      <c r="BI125" s="18"/>
      <c r="BJ125" s="18"/>
      <c r="BK125" s="18"/>
      <c r="BL125" s="18"/>
      <c r="BM125" s="18"/>
      <c r="BN125" s="18"/>
      <c r="BO125" s="13"/>
      <c r="BP125" s="15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6"/>
      <c r="CI125" s="14"/>
      <c r="CJ125" s="15"/>
      <c r="CK125" s="14"/>
      <c r="CL125" s="14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</row>
    <row r="126" spans="1:153" s="6" customFormat="1" ht="12.75" customHeight="1" outlineLevel="1" x14ac:dyDescent="0.2">
      <c r="A126" s="28"/>
      <c r="B126" s="79"/>
      <c r="C126" s="80"/>
      <c r="D126" s="77"/>
      <c r="E126" s="75"/>
      <c r="F126" s="76"/>
      <c r="G126" s="75">
        <f t="shared" si="162"/>
        <v>0</v>
      </c>
      <c r="H126" s="74"/>
      <c r="I126" s="73"/>
      <c r="J126" s="72" t="str">
        <f t="shared" si="163"/>
        <v/>
      </c>
      <c r="K126" s="53" t="str">
        <f t="shared" si="164"/>
        <v/>
      </c>
      <c r="L126" s="71"/>
      <c r="M126" s="70"/>
      <c r="N126" s="70">
        <f t="shared" si="165"/>
        <v>0</v>
      </c>
      <c r="O126" s="69" t="str">
        <f>IF(OR(D126="",D126="Honorar"),"",IF(VLOOKUP(D126,Durchschnittssätze!$A$5:$Q$48,5,FALSE)&lt;0,"entfällt für",IF(N126=0,"",ROUND((VLOOKUP(D126,Durchschnittssätze!$A$5:$Q$48,5,FALSE)/39.8*E126),2))))</f>
        <v/>
      </c>
      <c r="P126" s="69" t="str">
        <f>IF(OR(D126="",D126="Honorar"),"",IF(VLOOKUP(D126,Durchschnittssätze!$A$5:$Q$48,9,FALSE)&lt;0,"Beamte",IF(N126=0,"",ROUND((VLOOKUP(D126,Durchschnittssätze!$A$5:$Q$48,9,FALSE)/39.8*E126),2))))</f>
        <v/>
      </c>
      <c r="Q126" s="68" t="str">
        <f>IF(D126="Honorar",N126,IF(P126="Beamte",VLOOKUP(D126,Durchschnittssätze!$A$5:$Q$48,17,FALSE),IF(N126&lt;O126,"keine",ROUND(IF(AND(N126&gt;=O126,N126&lt;P126),VLOOKUP(D126,Durchschnittssätze!$A$5:$Q$48,13,FALSE),VLOOKUP(D126,Durchschnittssätze!$A$5:$Q$48,17,FALSE)),2))))</f>
        <v>keine</v>
      </c>
      <c r="R126" s="67" t="str">
        <f t="shared" si="166"/>
        <v>Förderung</v>
      </c>
      <c r="S126" s="66">
        <f t="shared" si="167"/>
        <v>0</v>
      </c>
      <c r="T126" s="17"/>
      <c r="U126" s="21"/>
      <c r="V126" s="18"/>
      <c r="W126" s="46">
        <f t="shared" si="168"/>
        <v>1</v>
      </c>
      <c r="X126" s="45">
        <f t="shared" si="169"/>
        <v>0</v>
      </c>
      <c r="Y126" s="44">
        <f t="shared" si="170"/>
        <v>0</v>
      </c>
      <c r="Z126" s="43" t="e">
        <f t="shared" si="171"/>
        <v>#VALUE!</v>
      </c>
      <c r="AA126" s="42" t="e">
        <f t="shared" si="172"/>
        <v>#VALUE!</v>
      </c>
      <c r="AB126" s="41" t="e">
        <f t="shared" si="173"/>
        <v>#VALUE!</v>
      </c>
      <c r="AC126" s="40" t="e">
        <f t="shared" si="174"/>
        <v>#VALUE!</v>
      </c>
      <c r="AD126" s="39" t="e">
        <f t="shared" si="175"/>
        <v>#VALUE!</v>
      </c>
      <c r="AE126" s="38" t="e">
        <f t="shared" si="176"/>
        <v>#VALUE!</v>
      </c>
      <c r="AF126" s="37" t="e">
        <f t="shared" si="177"/>
        <v>#VALUE!</v>
      </c>
      <c r="AG126" s="43" t="e">
        <f t="shared" si="178"/>
        <v>#VALUE!</v>
      </c>
      <c r="AH126" s="42" t="e">
        <f t="shared" si="179"/>
        <v>#VALUE!</v>
      </c>
      <c r="AI126" s="41" t="e">
        <f t="shared" si="180"/>
        <v>#VALUE!</v>
      </c>
      <c r="AJ126" s="40" t="e">
        <f t="shared" si="181"/>
        <v>#VALUE!</v>
      </c>
      <c r="AK126" s="65" t="e">
        <f t="shared" si="182"/>
        <v>#VALUE!</v>
      </c>
      <c r="AL126" s="64" t="e">
        <f t="shared" si="183"/>
        <v>#VALUE!</v>
      </c>
      <c r="AM126" s="30">
        <f t="shared" si="184"/>
        <v>0</v>
      </c>
      <c r="AN126" s="29" t="str">
        <f t="shared" si="185"/>
        <v/>
      </c>
      <c r="AO126" s="2"/>
      <c r="AP126" s="63"/>
      <c r="AQ126" s="63"/>
      <c r="AR126" s="62"/>
      <c r="AS126" s="14"/>
      <c r="AT126" s="18"/>
      <c r="AU126" s="18"/>
      <c r="AV126" s="18"/>
      <c r="AW126" s="18"/>
      <c r="AX126" s="18"/>
      <c r="AY126" s="18"/>
      <c r="AZ126" s="14"/>
      <c r="BA126" s="18"/>
      <c r="BB126" s="18"/>
      <c r="BC126" s="18"/>
      <c r="BD126" s="18"/>
      <c r="BE126" s="18"/>
      <c r="BF126" s="18"/>
      <c r="BG126" s="14"/>
      <c r="BH126" s="14"/>
      <c r="BI126" s="18"/>
      <c r="BJ126" s="18"/>
      <c r="BK126" s="18"/>
      <c r="BL126" s="18"/>
      <c r="BM126" s="18"/>
      <c r="BN126" s="18"/>
      <c r="BO126" s="13"/>
      <c r="BP126" s="15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6"/>
      <c r="CI126" s="14"/>
      <c r="CJ126" s="15"/>
      <c r="CK126" s="14"/>
      <c r="CL126" s="14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</row>
    <row r="127" spans="1:153" s="6" customFormat="1" ht="12.75" customHeight="1" outlineLevel="1" x14ac:dyDescent="0.2">
      <c r="A127" s="28"/>
      <c r="B127" s="79"/>
      <c r="C127" s="80"/>
      <c r="D127" s="77"/>
      <c r="E127" s="75"/>
      <c r="F127" s="76"/>
      <c r="G127" s="75">
        <f t="shared" si="162"/>
        <v>0</v>
      </c>
      <c r="H127" s="74"/>
      <c r="I127" s="73"/>
      <c r="J127" s="72" t="str">
        <f t="shared" si="163"/>
        <v/>
      </c>
      <c r="K127" s="53" t="str">
        <f t="shared" si="164"/>
        <v/>
      </c>
      <c r="L127" s="71"/>
      <c r="M127" s="70"/>
      <c r="N127" s="70">
        <f t="shared" si="165"/>
        <v>0</v>
      </c>
      <c r="O127" s="69" t="str">
        <f>IF(OR(D127="",D127="Honorar"),"",IF(VLOOKUP(D127,Durchschnittssätze!$A$5:$Q$48,5,FALSE)&lt;0,"entfällt für",IF(N127=0,"",ROUND((VLOOKUP(D127,Durchschnittssätze!$A$5:$Q$48,5,FALSE)/39.8*E127),2))))</f>
        <v/>
      </c>
      <c r="P127" s="69" t="str">
        <f>IF(OR(D127="",D127="Honorar"),"",IF(VLOOKUP(D127,Durchschnittssätze!$A$5:$Q$48,9,FALSE)&lt;0,"Beamte",IF(N127=0,"",ROUND((VLOOKUP(D127,Durchschnittssätze!$A$5:$Q$48,9,FALSE)/39.8*E127),2))))</f>
        <v/>
      </c>
      <c r="Q127" s="68" t="str">
        <f>IF(D127="Honorar",N127,IF(P127="Beamte",VLOOKUP(D127,Durchschnittssätze!$A$5:$Q$48,17,FALSE),IF(N127&lt;O127,"keine",ROUND(IF(AND(N127&gt;=O127,N127&lt;P127),VLOOKUP(D127,Durchschnittssätze!$A$5:$Q$48,13,FALSE),VLOOKUP(D127,Durchschnittssätze!$A$5:$Q$48,17,FALSE)),2))))</f>
        <v>keine</v>
      </c>
      <c r="R127" s="67" t="str">
        <f t="shared" si="166"/>
        <v>Förderung</v>
      </c>
      <c r="S127" s="66">
        <f t="shared" si="167"/>
        <v>0</v>
      </c>
      <c r="T127" s="17"/>
      <c r="U127" s="21"/>
      <c r="V127" s="18"/>
      <c r="W127" s="46">
        <f t="shared" si="168"/>
        <v>1</v>
      </c>
      <c r="X127" s="45">
        <f t="shared" si="169"/>
        <v>0</v>
      </c>
      <c r="Y127" s="44">
        <f t="shared" si="170"/>
        <v>0</v>
      </c>
      <c r="Z127" s="43" t="e">
        <f t="shared" si="171"/>
        <v>#VALUE!</v>
      </c>
      <c r="AA127" s="42" t="e">
        <f t="shared" si="172"/>
        <v>#VALUE!</v>
      </c>
      <c r="AB127" s="41" t="e">
        <f t="shared" si="173"/>
        <v>#VALUE!</v>
      </c>
      <c r="AC127" s="40" t="e">
        <f t="shared" si="174"/>
        <v>#VALUE!</v>
      </c>
      <c r="AD127" s="39" t="e">
        <f t="shared" si="175"/>
        <v>#VALUE!</v>
      </c>
      <c r="AE127" s="38" t="e">
        <f t="shared" si="176"/>
        <v>#VALUE!</v>
      </c>
      <c r="AF127" s="37" t="e">
        <f t="shared" si="177"/>
        <v>#VALUE!</v>
      </c>
      <c r="AG127" s="43" t="e">
        <f t="shared" si="178"/>
        <v>#VALUE!</v>
      </c>
      <c r="AH127" s="42" t="e">
        <f t="shared" si="179"/>
        <v>#VALUE!</v>
      </c>
      <c r="AI127" s="41" t="e">
        <f t="shared" si="180"/>
        <v>#VALUE!</v>
      </c>
      <c r="AJ127" s="40" t="e">
        <f t="shared" si="181"/>
        <v>#VALUE!</v>
      </c>
      <c r="AK127" s="65" t="e">
        <f t="shared" si="182"/>
        <v>#VALUE!</v>
      </c>
      <c r="AL127" s="64" t="e">
        <f t="shared" si="183"/>
        <v>#VALUE!</v>
      </c>
      <c r="AM127" s="30">
        <f t="shared" si="184"/>
        <v>0</v>
      </c>
      <c r="AN127" s="29" t="str">
        <f t="shared" si="185"/>
        <v/>
      </c>
      <c r="AO127" s="2"/>
      <c r="AP127" s="63"/>
      <c r="AQ127" s="63"/>
      <c r="AR127" s="62"/>
      <c r="AS127" s="14"/>
      <c r="AT127" s="18"/>
      <c r="AU127" s="18"/>
      <c r="AV127" s="18"/>
      <c r="AW127" s="18"/>
      <c r="AX127" s="18"/>
      <c r="AY127" s="18"/>
      <c r="AZ127" s="14"/>
      <c r="BA127" s="18"/>
      <c r="BB127" s="18"/>
      <c r="BC127" s="18"/>
      <c r="BD127" s="18"/>
      <c r="BE127" s="18"/>
      <c r="BF127" s="18"/>
      <c r="BG127" s="14"/>
      <c r="BH127" s="14"/>
      <c r="BI127" s="18"/>
      <c r="BJ127" s="18"/>
      <c r="BK127" s="18"/>
      <c r="BL127" s="18"/>
      <c r="BM127" s="18"/>
      <c r="BN127" s="18"/>
      <c r="BO127" s="13"/>
      <c r="BP127" s="15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6"/>
      <c r="CI127" s="14"/>
      <c r="CJ127" s="15"/>
      <c r="CK127" s="14"/>
      <c r="CL127" s="14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</row>
    <row r="128" spans="1:153" s="6" customFormat="1" ht="12.75" customHeight="1" outlineLevel="1" x14ac:dyDescent="0.2">
      <c r="A128" s="28"/>
      <c r="B128" s="79"/>
      <c r="C128" s="78"/>
      <c r="D128" s="77"/>
      <c r="E128" s="75"/>
      <c r="F128" s="76"/>
      <c r="G128" s="75">
        <f t="shared" si="162"/>
        <v>0</v>
      </c>
      <c r="H128" s="74"/>
      <c r="I128" s="73"/>
      <c r="J128" s="72" t="str">
        <f t="shared" si="163"/>
        <v/>
      </c>
      <c r="K128" s="53" t="str">
        <f t="shared" si="164"/>
        <v/>
      </c>
      <c r="L128" s="71"/>
      <c r="M128" s="70"/>
      <c r="N128" s="70">
        <f t="shared" si="165"/>
        <v>0</v>
      </c>
      <c r="O128" s="69" t="str">
        <f>IF(OR(D128="",D128="Honorar"),"",IF(VLOOKUP(D128,Durchschnittssätze!$A$5:$Q$48,5,FALSE)&lt;0,"entfällt für",IF(N128=0,"",ROUND((VLOOKUP(D128,Durchschnittssätze!$A$5:$Q$48,5,FALSE)/39.8*E128),2))))</f>
        <v/>
      </c>
      <c r="P128" s="69" t="str">
        <f>IF(OR(D128="",D128="Honorar"),"",IF(VLOOKUP(D128,Durchschnittssätze!$A$5:$Q$48,9,FALSE)&lt;0,"Beamte",IF(N128=0,"",ROUND((VLOOKUP(D128,Durchschnittssätze!$A$5:$Q$48,9,FALSE)/39.8*E128),2))))</f>
        <v/>
      </c>
      <c r="Q128" s="68" t="str">
        <f>IF(D128="Honorar",N128,IF(P128="Beamte",VLOOKUP(D128,Durchschnittssätze!$A$5:$Q$48,17,FALSE),IF(N128&lt;O128,"keine",ROUND(IF(AND(N128&gt;=O128,N128&lt;P128),VLOOKUP(D128,Durchschnittssätze!$A$5:$Q$48,13,FALSE),VLOOKUP(D128,Durchschnittssätze!$A$5:$Q$48,17,FALSE)),2))))</f>
        <v>keine</v>
      </c>
      <c r="R128" s="67" t="str">
        <f t="shared" si="166"/>
        <v>Förderung</v>
      </c>
      <c r="S128" s="66">
        <f t="shared" si="167"/>
        <v>0</v>
      </c>
      <c r="T128" s="17"/>
      <c r="U128" s="21"/>
      <c r="V128" s="18"/>
      <c r="W128" s="46">
        <f t="shared" si="168"/>
        <v>1</v>
      </c>
      <c r="X128" s="45">
        <f t="shared" si="169"/>
        <v>0</v>
      </c>
      <c r="Y128" s="44">
        <f t="shared" si="170"/>
        <v>0</v>
      </c>
      <c r="Z128" s="43" t="e">
        <f t="shared" si="171"/>
        <v>#VALUE!</v>
      </c>
      <c r="AA128" s="42" t="e">
        <f t="shared" si="172"/>
        <v>#VALUE!</v>
      </c>
      <c r="AB128" s="41" t="e">
        <f t="shared" si="173"/>
        <v>#VALUE!</v>
      </c>
      <c r="AC128" s="40" t="e">
        <f t="shared" si="174"/>
        <v>#VALUE!</v>
      </c>
      <c r="AD128" s="39" t="e">
        <f t="shared" si="175"/>
        <v>#VALUE!</v>
      </c>
      <c r="AE128" s="38" t="e">
        <f t="shared" si="176"/>
        <v>#VALUE!</v>
      </c>
      <c r="AF128" s="37" t="e">
        <f t="shared" si="177"/>
        <v>#VALUE!</v>
      </c>
      <c r="AG128" s="43" t="e">
        <f t="shared" si="178"/>
        <v>#VALUE!</v>
      </c>
      <c r="AH128" s="42" t="e">
        <f t="shared" si="179"/>
        <v>#VALUE!</v>
      </c>
      <c r="AI128" s="41" t="e">
        <f t="shared" si="180"/>
        <v>#VALUE!</v>
      </c>
      <c r="AJ128" s="40" t="e">
        <f t="shared" si="181"/>
        <v>#VALUE!</v>
      </c>
      <c r="AK128" s="65" t="e">
        <f t="shared" si="182"/>
        <v>#VALUE!</v>
      </c>
      <c r="AL128" s="64" t="e">
        <f t="shared" si="183"/>
        <v>#VALUE!</v>
      </c>
      <c r="AM128" s="30">
        <f t="shared" si="184"/>
        <v>0</v>
      </c>
      <c r="AN128" s="29" t="str">
        <f t="shared" si="185"/>
        <v/>
      </c>
      <c r="AO128" s="2"/>
      <c r="AP128" s="63"/>
      <c r="AQ128" s="63"/>
      <c r="AR128" s="62"/>
      <c r="AS128" s="14"/>
      <c r="AT128" s="18"/>
      <c r="AU128" s="18"/>
      <c r="AV128" s="18"/>
      <c r="AW128" s="18"/>
      <c r="AX128" s="18"/>
      <c r="AY128" s="18"/>
      <c r="AZ128" s="14"/>
      <c r="BA128" s="18"/>
      <c r="BB128" s="18"/>
      <c r="BC128" s="18"/>
      <c r="BD128" s="18"/>
      <c r="BE128" s="18"/>
      <c r="BF128" s="18"/>
      <c r="BG128" s="14"/>
      <c r="BH128" s="14"/>
      <c r="BI128" s="18"/>
      <c r="BJ128" s="18"/>
      <c r="BK128" s="18"/>
      <c r="BL128" s="18"/>
      <c r="BM128" s="18"/>
      <c r="BN128" s="18"/>
      <c r="BO128" s="13"/>
      <c r="BP128" s="15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6"/>
      <c r="CI128" s="14"/>
      <c r="CJ128" s="15"/>
      <c r="CK128" s="14"/>
      <c r="CL128" s="14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</row>
    <row r="129" spans="1:153" s="6" customFormat="1" ht="12.75" customHeight="1" outlineLevel="1" x14ac:dyDescent="0.2">
      <c r="A129" s="28"/>
      <c r="B129" s="79"/>
      <c r="C129" s="80"/>
      <c r="D129" s="77"/>
      <c r="E129" s="75"/>
      <c r="F129" s="76"/>
      <c r="G129" s="75">
        <f t="shared" si="162"/>
        <v>0</v>
      </c>
      <c r="H129" s="74"/>
      <c r="I129" s="73"/>
      <c r="J129" s="72" t="str">
        <f t="shared" si="163"/>
        <v/>
      </c>
      <c r="K129" s="53" t="str">
        <f t="shared" si="164"/>
        <v/>
      </c>
      <c r="L129" s="71"/>
      <c r="M129" s="70"/>
      <c r="N129" s="70">
        <f t="shared" si="165"/>
        <v>0</v>
      </c>
      <c r="O129" s="69" t="str">
        <f>IF(OR(D129="",D129="Honorar"),"",IF(VLOOKUP(D129,Durchschnittssätze!$A$5:$Q$48,5,FALSE)&lt;0,"entfällt für",IF(N129=0,"",ROUND((VLOOKUP(D129,Durchschnittssätze!$A$5:$Q$48,5,FALSE)/39.8*E129),2))))</f>
        <v/>
      </c>
      <c r="P129" s="69" t="str">
        <f>IF(OR(D129="",D129="Honorar"),"",IF(VLOOKUP(D129,Durchschnittssätze!$A$5:$Q$48,9,FALSE)&lt;0,"Beamte",IF(N129=0,"",ROUND((VLOOKUP(D129,Durchschnittssätze!$A$5:$Q$48,9,FALSE)/39.8*E129),2))))</f>
        <v/>
      </c>
      <c r="Q129" s="68" t="str">
        <f>IF(D129="Honorar",N129,IF(P129="Beamte",VLOOKUP(D129,Durchschnittssätze!$A$5:$Q$48,17,FALSE),IF(N129&lt;O129,"keine",ROUND(IF(AND(N129&gt;=O129,N129&lt;P129),VLOOKUP(D129,Durchschnittssätze!$A$5:$Q$48,13,FALSE),VLOOKUP(D129,Durchschnittssätze!$A$5:$Q$48,17,FALSE)),2))))</f>
        <v>keine</v>
      </c>
      <c r="R129" s="67" t="str">
        <f t="shared" si="166"/>
        <v>Förderung</v>
      </c>
      <c r="S129" s="66">
        <f t="shared" si="167"/>
        <v>0</v>
      </c>
      <c r="T129" s="17"/>
      <c r="U129" s="21"/>
      <c r="V129" s="18"/>
      <c r="W129" s="46">
        <f t="shared" si="168"/>
        <v>1</v>
      </c>
      <c r="X129" s="45">
        <f t="shared" si="169"/>
        <v>0</v>
      </c>
      <c r="Y129" s="44">
        <f t="shared" si="170"/>
        <v>0</v>
      </c>
      <c r="Z129" s="43" t="e">
        <f t="shared" si="171"/>
        <v>#VALUE!</v>
      </c>
      <c r="AA129" s="42" t="e">
        <f t="shared" si="172"/>
        <v>#VALUE!</v>
      </c>
      <c r="AB129" s="41" t="e">
        <f t="shared" si="173"/>
        <v>#VALUE!</v>
      </c>
      <c r="AC129" s="40" t="e">
        <f t="shared" si="174"/>
        <v>#VALUE!</v>
      </c>
      <c r="AD129" s="39" t="e">
        <f t="shared" si="175"/>
        <v>#VALUE!</v>
      </c>
      <c r="AE129" s="38" t="e">
        <f t="shared" si="176"/>
        <v>#VALUE!</v>
      </c>
      <c r="AF129" s="37" t="e">
        <f t="shared" si="177"/>
        <v>#VALUE!</v>
      </c>
      <c r="AG129" s="43" t="e">
        <f t="shared" si="178"/>
        <v>#VALUE!</v>
      </c>
      <c r="AH129" s="42" t="e">
        <f t="shared" si="179"/>
        <v>#VALUE!</v>
      </c>
      <c r="AI129" s="41" t="e">
        <f t="shared" si="180"/>
        <v>#VALUE!</v>
      </c>
      <c r="AJ129" s="40" t="e">
        <f t="shared" si="181"/>
        <v>#VALUE!</v>
      </c>
      <c r="AK129" s="65" t="e">
        <f t="shared" si="182"/>
        <v>#VALUE!</v>
      </c>
      <c r="AL129" s="64" t="e">
        <f t="shared" si="183"/>
        <v>#VALUE!</v>
      </c>
      <c r="AM129" s="30">
        <f t="shared" si="184"/>
        <v>0</v>
      </c>
      <c r="AN129" s="29" t="str">
        <f t="shared" si="185"/>
        <v/>
      </c>
      <c r="AO129" s="2"/>
      <c r="AP129" s="63"/>
      <c r="AQ129" s="63"/>
      <c r="AR129" s="62"/>
      <c r="AS129" s="14"/>
      <c r="AT129" s="18"/>
      <c r="AU129" s="18"/>
      <c r="AV129" s="18"/>
      <c r="AW129" s="18"/>
      <c r="AX129" s="18"/>
      <c r="AY129" s="18"/>
      <c r="AZ129" s="14"/>
      <c r="BA129" s="18"/>
      <c r="BB129" s="18"/>
      <c r="BC129" s="18"/>
      <c r="BD129" s="18"/>
      <c r="BE129" s="18"/>
      <c r="BF129" s="18"/>
      <c r="BG129" s="14"/>
      <c r="BH129" s="14"/>
      <c r="BI129" s="18"/>
      <c r="BJ129" s="18"/>
      <c r="BK129" s="18"/>
      <c r="BL129" s="18"/>
      <c r="BM129" s="18"/>
      <c r="BN129" s="18"/>
      <c r="BO129" s="13"/>
      <c r="BP129" s="15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6"/>
      <c r="CI129" s="14"/>
      <c r="CJ129" s="15"/>
      <c r="CK129" s="14"/>
      <c r="CL129" s="14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</row>
    <row r="130" spans="1:153" s="6" customFormat="1" ht="12.75" customHeight="1" outlineLevel="1" x14ac:dyDescent="0.2">
      <c r="A130" s="28"/>
      <c r="B130" s="79"/>
      <c r="C130" s="80"/>
      <c r="D130" s="77"/>
      <c r="E130" s="75"/>
      <c r="F130" s="76"/>
      <c r="G130" s="75">
        <f t="shared" si="162"/>
        <v>0</v>
      </c>
      <c r="H130" s="74"/>
      <c r="I130" s="73"/>
      <c r="J130" s="72" t="str">
        <f t="shared" si="163"/>
        <v/>
      </c>
      <c r="K130" s="53" t="str">
        <f t="shared" si="164"/>
        <v/>
      </c>
      <c r="L130" s="71"/>
      <c r="M130" s="70"/>
      <c r="N130" s="70">
        <f t="shared" si="165"/>
        <v>0</v>
      </c>
      <c r="O130" s="69" t="str">
        <f>IF(OR(D130="",D130="Honorar"),"",IF(VLOOKUP(D130,Durchschnittssätze!$A$5:$Q$48,5,FALSE)&lt;0,"entfällt für",IF(N130=0,"",ROUND((VLOOKUP(D130,Durchschnittssätze!$A$5:$Q$48,5,FALSE)/39.8*E130),2))))</f>
        <v/>
      </c>
      <c r="P130" s="69" t="str">
        <f>IF(OR(D130="",D130="Honorar"),"",IF(VLOOKUP(D130,Durchschnittssätze!$A$5:$Q$48,9,FALSE)&lt;0,"Beamte",IF(N130=0,"",ROUND((VLOOKUP(D130,Durchschnittssätze!$A$5:$Q$48,9,FALSE)/39.8*E130),2))))</f>
        <v/>
      </c>
      <c r="Q130" s="68" t="str">
        <f>IF(D130="Honorar",N130,IF(P130="Beamte",VLOOKUP(D130,Durchschnittssätze!$A$5:$Q$48,17,FALSE),IF(N130&lt;O130,"keine",ROUND(IF(AND(N130&gt;=O130,N130&lt;P130),VLOOKUP(D130,Durchschnittssätze!$A$5:$Q$48,13,FALSE),VLOOKUP(D130,Durchschnittssätze!$A$5:$Q$48,17,FALSE)),2))))</f>
        <v>keine</v>
      </c>
      <c r="R130" s="67" t="str">
        <f t="shared" si="166"/>
        <v>Förderung</v>
      </c>
      <c r="S130" s="66">
        <f t="shared" si="167"/>
        <v>0</v>
      </c>
      <c r="T130" s="17"/>
      <c r="U130" s="21"/>
      <c r="V130" s="18"/>
      <c r="W130" s="46">
        <f t="shared" si="168"/>
        <v>1</v>
      </c>
      <c r="X130" s="45">
        <f t="shared" si="169"/>
        <v>0</v>
      </c>
      <c r="Y130" s="44">
        <f t="shared" si="170"/>
        <v>0</v>
      </c>
      <c r="Z130" s="43" t="e">
        <f t="shared" si="171"/>
        <v>#VALUE!</v>
      </c>
      <c r="AA130" s="42" t="e">
        <f t="shared" si="172"/>
        <v>#VALUE!</v>
      </c>
      <c r="AB130" s="41" t="e">
        <f t="shared" si="173"/>
        <v>#VALUE!</v>
      </c>
      <c r="AC130" s="40" t="e">
        <f t="shared" si="174"/>
        <v>#VALUE!</v>
      </c>
      <c r="AD130" s="39" t="e">
        <f t="shared" si="175"/>
        <v>#VALUE!</v>
      </c>
      <c r="AE130" s="38" t="e">
        <f t="shared" si="176"/>
        <v>#VALUE!</v>
      </c>
      <c r="AF130" s="37" t="e">
        <f t="shared" si="177"/>
        <v>#VALUE!</v>
      </c>
      <c r="AG130" s="43" t="e">
        <f t="shared" si="178"/>
        <v>#VALUE!</v>
      </c>
      <c r="AH130" s="42" t="e">
        <f t="shared" si="179"/>
        <v>#VALUE!</v>
      </c>
      <c r="AI130" s="41" t="e">
        <f t="shared" si="180"/>
        <v>#VALUE!</v>
      </c>
      <c r="AJ130" s="40" t="e">
        <f t="shared" si="181"/>
        <v>#VALUE!</v>
      </c>
      <c r="AK130" s="65" t="e">
        <f t="shared" si="182"/>
        <v>#VALUE!</v>
      </c>
      <c r="AL130" s="64" t="e">
        <f t="shared" si="183"/>
        <v>#VALUE!</v>
      </c>
      <c r="AM130" s="30">
        <f t="shared" si="184"/>
        <v>0</v>
      </c>
      <c r="AN130" s="29" t="str">
        <f t="shared" si="185"/>
        <v/>
      </c>
      <c r="AO130" s="2"/>
      <c r="AP130" s="63"/>
      <c r="AQ130" s="63"/>
      <c r="AR130" s="62"/>
      <c r="AS130" s="14"/>
      <c r="AT130" s="18"/>
      <c r="AU130" s="18"/>
      <c r="AV130" s="18"/>
      <c r="AW130" s="18"/>
      <c r="AX130" s="18"/>
      <c r="AY130" s="18"/>
      <c r="AZ130" s="14"/>
      <c r="BA130" s="18"/>
      <c r="BB130" s="18"/>
      <c r="BC130" s="18"/>
      <c r="BD130" s="18"/>
      <c r="BE130" s="18"/>
      <c r="BF130" s="18"/>
      <c r="BG130" s="14"/>
      <c r="BH130" s="14"/>
      <c r="BI130" s="18"/>
      <c r="BJ130" s="18"/>
      <c r="BK130" s="18"/>
      <c r="BL130" s="18"/>
      <c r="BM130" s="18"/>
      <c r="BN130" s="18"/>
      <c r="BO130" s="13"/>
      <c r="BP130" s="15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6"/>
      <c r="CI130" s="14"/>
      <c r="CJ130" s="15"/>
      <c r="CK130" s="14"/>
      <c r="CL130" s="14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</row>
    <row r="131" spans="1:153" s="6" customFormat="1" ht="12.75" customHeight="1" outlineLevel="1" x14ac:dyDescent="0.2">
      <c r="A131" s="28"/>
      <c r="B131" s="79"/>
      <c r="C131" s="78"/>
      <c r="D131" s="77"/>
      <c r="E131" s="75"/>
      <c r="F131" s="76"/>
      <c r="G131" s="75">
        <f t="shared" si="162"/>
        <v>0</v>
      </c>
      <c r="H131" s="74"/>
      <c r="I131" s="73"/>
      <c r="J131" s="72" t="str">
        <f t="shared" si="163"/>
        <v/>
      </c>
      <c r="K131" s="53" t="str">
        <f t="shared" si="164"/>
        <v/>
      </c>
      <c r="L131" s="71"/>
      <c r="M131" s="70"/>
      <c r="N131" s="70">
        <f t="shared" si="165"/>
        <v>0</v>
      </c>
      <c r="O131" s="69" t="str">
        <f>IF(OR(D131="",D131="Honorar"),"",IF(VLOOKUP(D131,Durchschnittssätze!$A$5:$Q$48,5,FALSE)&lt;0,"entfällt für",IF(N131=0,"",ROUND((VLOOKUP(D131,Durchschnittssätze!$A$5:$Q$48,5,FALSE)/39.8*E131),2))))</f>
        <v/>
      </c>
      <c r="P131" s="69" t="str">
        <f>IF(OR(D131="",D131="Honorar"),"",IF(VLOOKUP(D131,Durchschnittssätze!$A$5:$Q$48,9,FALSE)&lt;0,"Beamte",IF(N131=0,"",ROUND((VLOOKUP(D131,Durchschnittssätze!$A$5:$Q$48,9,FALSE)/39.8*E131),2))))</f>
        <v/>
      </c>
      <c r="Q131" s="68" t="str">
        <f>IF(D131="Honorar",N131,IF(P131="Beamte",VLOOKUP(D131,Durchschnittssätze!$A$5:$Q$48,17,FALSE),IF(N131&lt;O131,"keine",ROUND(IF(AND(N131&gt;=O131,N131&lt;P131),VLOOKUP(D131,Durchschnittssätze!$A$5:$Q$48,13,FALSE),VLOOKUP(D131,Durchschnittssätze!$A$5:$Q$48,17,FALSE)),2))))</f>
        <v>keine</v>
      </c>
      <c r="R131" s="67" t="str">
        <f t="shared" si="166"/>
        <v>Förderung</v>
      </c>
      <c r="S131" s="66">
        <f t="shared" si="167"/>
        <v>0</v>
      </c>
      <c r="T131" s="17"/>
      <c r="U131" s="21"/>
      <c r="V131" s="18"/>
      <c r="W131" s="46">
        <f t="shared" si="168"/>
        <v>1</v>
      </c>
      <c r="X131" s="45">
        <f t="shared" si="169"/>
        <v>0</v>
      </c>
      <c r="Y131" s="44">
        <f t="shared" si="170"/>
        <v>0</v>
      </c>
      <c r="Z131" s="43" t="e">
        <f t="shared" si="171"/>
        <v>#VALUE!</v>
      </c>
      <c r="AA131" s="42" t="e">
        <f t="shared" si="172"/>
        <v>#VALUE!</v>
      </c>
      <c r="AB131" s="41" t="e">
        <f t="shared" si="173"/>
        <v>#VALUE!</v>
      </c>
      <c r="AC131" s="40" t="e">
        <f t="shared" si="174"/>
        <v>#VALUE!</v>
      </c>
      <c r="AD131" s="39" t="e">
        <f t="shared" si="175"/>
        <v>#VALUE!</v>
      </c>
      <c r="AE131" s="38" t="e">
        <f t="shared" si="176"/>
        <v>#VALUE!</v>
      </c>
      <c r="AF131" s="37" t="e">
        <f t="shared" si="177"/>
        <v>#VALUE!</v>
      </c>
      <c r="AG131" s="43" t="e">
        <f t="shared" si="178"/>
        <v>#VALUE!</v>
      </c>
      <c r="AH131" s="42" t="e">
        <f t="shared" si="179"/>
        <v>#VALUE!</v>
      </c>
      <c r="AI131" s="41" t="e">
        <f t="shared" si="180"/>
        <v>#VALUE!</v>
      </c>
      <c r="AJ131" s="40" t="e">
        <f t="shared" si="181"/>
        <v>#VALUE!</v>
      </c>
      <c r="AK131" s="65" t="e">
        <f t="shared" si="182"/>
        <v>#VALUE!</v>
      </c>
      <c r="AL131" s="64" t="e">
        <f t="shared" si="183"/>
        <v>#VALUE!</v>
      </c>
      <c r="AM131" s="30">
        <f t="shared" si="184"/>
        <v>0</v>
      </c>
      <c r="AN131" s="29" t="str">
        <f t="shared" si="185"/>
        <v/>
      </c>
      <c r="AO131" s="2"/>
      <c r="AP131" s="63"/>
      <c r="AQ131" s="63"/>
      <c r="AR131" s="62"/>
      <c r="AS131" s="14"/>
      <c r="AT131" s="18"/>
      <c r="AU131" s="18"/>
      <c r="AV131" s="18"/>
      <c r="AW131" s="18"/>
      <c r="AX131" s="18"/>
      <c r="AY131" s="18"/>
      <c r="AZ131" s="14"/>
      <c r="BA131" s="18"/>
      <c r="BB131" s="18"/>
      <c r="BC131" s="18"/>
      <c r="BD131" s="18"/>
      <c r="BE131" s="18"/>
      <c r="BF131" s="18"/>
      <c r="BG131" s="14"/>
      <c r="BH131" s="14"/>
      <c r="BI131" s="18"/>
      <c r="BJ131" s="18"/>
      <c r="BK131" s="18"/>
      <c r="BL131" s="18"/>
      <c r="BM131" s="18"/>
      <c r="BN131" s="18"/>
      <c r="BO131" s="13"/>
      <c r="BP131" s="15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6"/>
      <c r="CI131" s="14"/>
      <c r="CJ131" s="15"/>
      <c r="CK131" s="14"/>
      <c r="CL131" s="14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</row>
    <row r="132" spans="1:153" s="6" customFormat="1" ht="12.75" customHeight="1" outlineLevel="1" thickBot="1" x14ac:dyDescent="0.25">
      <c r="A132" s="28"/>
      <c r="B132" s="61"/>
      <c r="C132" s="60"/>
      <c r="D132" s="59"/>
      <c r="E132" s="57"/>
      <c r="F132" s="58"/>
      <c r="G132" s="57">
        <f t="shared" si="162"/>
        <v>0</v>
      </c>
      <c r="H132" s="56"/>
      <c r="I132" s="55"/>
      <c r="J132" s="54" t="str">
        <f t="shared" si="163"/>
        <v/>
      </c>
      <c r="K132" s="53" t="str">
        <f t="shared" si="164"/>
        <v/>
      </c>
      <c r="L132" s="52"/>
      <c r="M132" s="51"/>
      <c r="N132" s="51">
        <f t="shared" si="165"/>
        <v>0</v>
      </c>
      <c r="O132" s="50" t="str">
        <f>IF(OR(D132="",D132="Honorar"),"",IF(VLOOKUP(D132,Durchschnittssätze!$A$5:$Q$48,5,FALSE)&lt;0,"entfällt für",IF(N132=0,"",ROUND((VLOOKUP(D132,Durchschnittssätze!$A$5:$Q$48,5,FALSE)/39.8*E132),2))))</f>
        <v/>
      </c>
      <c r="P132" s="50" t="str">
        <f>IF(OR(D132="",D132="Honorar"),"",IF(VLOOKUP(D132,Durchschnittssätze!$A$5:$Q$48,9,FALSE)&lt;0,"Beamte",IF(N132=0,"",ROUND((VLOOKUP(D132,Durchschnittssätze!$A$5:$Q$48,9,FALSE)/39.8*E132),2))))</f>
        <v/>
      </c>
      <c r="Q132" s="49" t="str">
        <f>IF(D132="Honorar",N132,IF(P132="Beamte",VLOOKUP(D132,Durchschnittssätze!$A$5:$Q$48,17,FALSE),IF(N132&lt;O132,"keine",ROUND(IF(AND(N132&gt;=O132,N132&lt;P132),VLOOKUP(D132,Durchschnittssätze!$A$5:$Q$48,13,FALSE),VLOOKUP(D132,Durchschnittssätze!$A$5:$Q$48,17,FALSE)),2))))</f>
        <v>keine</v>
      </c>
      <c r="R132" s="48" t="str">
        <f t="shared" si="166"/>
        <v>Förderung</v>
      </c>
      <c r="S132" s="47">
        <f t="shared" si="167"/>
        <v>0</v>
      </c>
      <c r="T132" s="17"/>
      <c r="U132" s="21"/>
      <c r="V132" s="18"/>
      <c r="W132" s="46">
        <f t="shared" si="168"/>
        <v>1</v>
      </c>
      <c r="X132" s="45">
        <f t="shared" si="169"/>
        <v>0</v>
      </c>
      <c r="Y132" s="44">
        <f t="shared" si="170"/>
        <v>0</v>
      </c>
      <c r="Z132" s="43" t="e">
        <f t="shared" si="171"/>
        <v>#VALUE!</v>
      </c>
      <c r="AA132" s="42" t="e">
        <f t="shared" si="172"/>
        <v>#VALUE!</v>
      </c>
      <c r="AB132" s="41" t="e">
        <f t="shared" si="173"/>
        <v>#VALUE!</v>
      </c>
      <c r="AC132" s="40" t="e">
        <f t="shared" si="174"/>
        <v>#VALUE!</v>
      </c>
      <c r="AD132" s="39" t="e">
        <f t="shared" si="175"/>
        <v>#VALUE!</v>
      </c>
      <c r="AE132" s="38" t="e">
        <f t="shared" si="176"/>
        <v>#VALUE!</v>
      </c>
      <c r="AF132" s="37" t="e">
        <f t="shared" si="177"/>
        <v>#VALUE!</v>
      </c>
      <c r="AG132" s="36" t="e">
        <f t="shared" si="178"/>
        <v>#VALUE!</v>
      </c>
      <c r="AH132" s="35" t="e">
        <f t="shared" si="179"/>
        <v>#VALUE!</v>
      </c>
      <c r="AI132" s="34" t="e">
        <f t="shared" si="180"/>
        <v>#VALUE!</v>
      </c>
      <c r="AJ132" s="33" t="e">
        <f t="shared" si="181"/>
        <v>#VALUE!</v>
      </c>
      <c r="AK132" s="32" t="e">
        <f t="shared" si="182"/>
        <v>#VALUE!</v>
      </c>
      <c r="AL132" s="31" t="e">
        <f t="shared" si="183"/>
        <v>#VALUE!</v>
      </c>
      <c r="AM132" s="30">
        <f t="shared" si="184"/>
        <v>0</v>
      </c>
      <c r="AN132" s="29" t="str">
        <f t="shared" si="185"/>
        <v/>
      </c>
      <c r="AO132" s="19"/>
      <c r="AP132" s="19"/>
      <c r="AQ132" s="19"/>
      <c r="AR132" s="19"/>
      <c r="AS132" s="14"/>
      <c r="AT132" s="18"/>
      <c r="AU132" s="18"/>
      <c r="AV132" s="18"/>
      <c r="AW132" s="18"/>
      <c r="AX132" s="18"/>
      <c r="AY132" s="18"/>
      <c r="AZ132" s="14"/>
      <c r="BA132" s="18"/>
      <c r="BB132" s="18"/>
      <c r="BC132" s="18"/>
      <c r="BD132" s="18"/>
      <c r="BE132" s="18"/>
      <c r="BF132" s="18"/>
      <c r="BG132" s="14"/>
      <c r="BH132" s="14"/>
      <c r="BI132" s="18"/>
      <c r="BJ132" s="18"/>
      <c r="BK132" s="18"/>
      <c r="BL132" s="18"/>
      <c r="BM132" s="18"/>
      <c r="BN132" s="18"/>
      <c r="BO132" s="13"/>
      <c r="BP132" s="15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6"/>
      <c r="CI132" s="14"/>
      <c r="CJ132" s="15"/>
      <c r="CK132" s="14"/>
      <c r="CL132" s="14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</row>
    <row r="133" spans="1:153" s="6" customFormat="1" ht="20.100000000000001" customHeight="1" outlineLevel="1" thickBot="1" x14ac:dyDescent="0.25">
      <c r="A133" s="28"/>
      <c r="B133" s="27"/>
      <c r="C133" s="25"/>
      <c r="D133" s="25"/>
      <c r="E133" s="25"/>
      <c r="F133" s="25"/>
      <c r="G133" s="26"/>
      <c r="H133" s="25"/>
      <c r="I133" s="25"/>
      <c r="J133" s="24"/>
      <c r="K133" s="483"/>
      <c r="L133" s="483"/>
      <c r="M133" s="483"/>
      <c r="N133" s="483"/>
      <c r="O133" s="483"/>
      <c r="P133" s="483"/>
      <c r="Q133" s="23"/>
      <c r="R133" s="23"/>
      <c r="S133" s="22">
        <f>SUM(S122:S132)</f>
        <v>0</v>
      </c>
      <c r="T133" s="17"/>
      <c r="U133" s="21"/>
      <c r="V133" s="18"/>
      <c r="W133" s="14"/>
      <c r="X133" s="14"/>
      <c r="Y133" s="14"/>
      <c r="Z133" s="13"/>
      <c r="AA133" s="13"/>
      <c r="AB133" s="13"/>
      <c r="AC133" s="13"/>
      <c r="AD133" s="13"/>
      <c r="AE133" s="15"/>
      <c r="AF133" s="19"/>
      <c r="AG133" s="19"/>
      <c r="AH133" s="19"/>
      <c r="AI133" s="19"/>
      <c r="AJ133" s="19"/>
      <c r="AK133" s="19"/>
      <c r="AL133" s="19"/>
      <c r="AM133" s="20">
        <f>SUM(AM122:AM132)</f>
        <v>0</v>
      </c>
      <c r="AN133" s="20">
        <f>SUM(AN122:AN132)</f>
        <v>0</v>
      </c>
      <c r="AO133" s="19"/>
      <c r="AP133" s="19"/>
      <c r="AQ133" s="19"/>
      <c r="AR133" s="19"/>
      <c r="AS133" s="14"/>
      <c r="AT133" s="18"/>
      <c r="AU133" s="18"/>
      <c r="AV133" s="18"/>
      <c r="AW133" s="18"/>
      <c r="AX133" s="18"/>
      <c r="AY133" s="18"/>
      <c r="AZ133" s="14"/>
      <c r="BA133" s="18"/>
      <c r="BB133" s="18"/>
      <c r="BC133" s="18"/>
      <c r="BD133" s="18"/>
      <c r="BE133" s="18"/>
      <c r="BF133" s="18"/>
      <c r="BG133" s="14"/>
      <c r="BH133" s="14"/>
      <c r="BI133" s="18"/>
      <c r="BJ133" s="18"/>
      <c r="BK133" s="18"/>
      <c r="BL133" s="18"/>
      <c r="BM133" s="18"/>
      <c r="BN133" s="18"/>
      <c r="BO133" s="13"/>
      <c r="BP133" s="15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6"/>
      <c r="CI133" s="14"/>
      <c r="CJ133" s="15"/>
      <c r="CK133" s="14"/>
      <c r="CL133" s="14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</row>
    <row r="134" spans="1:153" s="6" customFormat="1" x14ac:dyDescent="0.2">
      <c r="B134" s="14"/>
      <c r="C134" s="13"/>
      <c r="D134" s="13"/>
      <c r="E134" s="130"/>
      <c r="F134" s="130"/>
      <c r="G134" s="130"/>
      <c r="H134" s="130"/>
      <c r="I134" s="129"/>
      <c r="J134" s="129"/>
      <c r="K134" s="482" t="str">
        <f>IF(COUNTBLANK(K122:K132)&lt;&gt;11,"Fehler in den Datumsangaben! Bitte prüfen!","")</f>
        <v/>
      </c>
      <c r="L134" s="482"/>
      <c r="M134" s="482"/>
      <c r="N134" s="482"/>
      <c r="O134" s="482"/>
      <c r="P134" s="23"/>
      <c r="Q134" s="23"/>
      <c r="R134" s="23"/>
      <c r="S134" s="23"/>
      <c r="T134" s="23"/>
      <c r="U134" s="128"/>
      <c r="V134" s="125"/>
      <c r="W134" s="18"/>
      <c r="X134" s="14"/>
      <c r="Y134" s="14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</row>
    <row r="135" spans="1:153" s="10" customFormat="1" ht="17.25" customHeight="1" outlineLevel="1" x14ac:dyDescent="0.2">
      <c r="B135" s="495">
        <f>$B$18</f>
        <v>0</v>
      </c>
      <c r="C135" s="495"/>
      <c r="D135" s="484" t="str">
        <f>IF(AM149&lt;&gt;0,"Es wurde eine abweichende Entgeltgruppe angegeben. Bitte hierfür eine Begründung im Prüfvermerk erfassen!","")</f>
        <v/>
      </c>
      <c r="E135" s="484"/>
      <c r="F135" s="484"/>
      <c r="G135" s="484"/>
      <c r="H135" s="484"/>
      <c r="I135" s="484"/>
      <c r="J135" s="484"/>
      <c r="K135" s="484"/>
      <c r="L135" s="484"/>
      <c r="M135" s="484"/>
      <c r="N135" s="14"/>
      <c r="O135" s="126"/>
      <c r="P135" s="126"/>
      <c r="Q135" s="126"/>
      <c r="R135" s="126"/>
      <c r="S135" s="5"/>
      <c r="T135" s="12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</row>
    <row r="136" spans="1:153" s="6" customFormat="1" ht="7.5" customHeight="1" outlineLevel="1" thickBot="1" x14ac:dyDescent="0.25">
      <c r="B136" s="127"/>
      <c r="E136" s="8"/>
      <c r="F136" s="12"/>
      <c r="G136" s="8"/>
      <c r="I136" s="8"/>
      <c r="K136" s="13"/>
      <c r="L136" s="13"/>
      <c r="M136" s="13"/>
      <c r="N136" s="13"/>
      <c r="O136" s="126"/>
      <c r="P136" s="126"/>
      <c r="Q136" s="126"/>
      <c r="R136" s="126"/>
      <c r="S136" s="5"/>
      <c r="T136" s="125"/>
      <c r="U136" s="13"/>
      <c r="V136" s="13"/>
      <c r="W136" s="14"/>
      <c r="X136" s="14"/>
      <c r="Y136" s="14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</row>
    <row r="137" spans="1:153" s="10" customFormat="1" ht="65.099999999999994" customHeight="1" outlineLevel="1" thickBot="1" x14ac:dyDescent="0.25">
      <c r="B137" s="124" t="s">
        <v>12</v>
      </c>
      <c r="C137" s="123" t="s">
        <v>13</v>
      </c>
      <c r="D137" s="122" t="s">
        <v>67</v>
      </c>
      <c r="E137" s="121" t="s">
        <v>66</v>
      </c>
      <c r="F137" s="121" t="s">
        <v>65</v>
      </c>
      <c r="G137" s="120" t="s">
        <v>64</v>
      </c>
      <c r="H137" s="119" t="s">
        <v>14</v>
      </c>
      <c r="I137" s="118" t="s">
        <v>15</v>
      </c>
      <c r="J137" s="117" t="s">
        <v>63</v>
      </c>
      <c r="K137" s="104"/>
      <c r="L137" s="116" t="s">
        <v>62</v>
      </c>
      <c r="M137" s="115" t="s">
        <v>61</v>
      </c>
      <c r="N137" s="115" t="s">
        <v>60</v>
      </c>
      <c r="O137" s="114" t="s">
        <v>59</v>
      </c>
      <c r="P137" s="114" t="s">
        <v>58</v>
      </c>
      <c r="Q137" s="113" t="s">
        <v>57</v>
      </c>
      <c r="R137" s="112" t="s">
        <v>56</v>
      </c>
      <c r="S137" s="111" t="s">
        <v>55</v>
      </c>
      <c r="T137" s="104"/>
      <c r="U137" s="102"/>
      <c r="V137" s="102"/>
      <c r="W137" s="102"/>
      <c r="X137" s="110" t="s">
        <v>12</v>
      </c>
      <c r="Y137" s="109" t="s">
        <v>13</v>
      </c>
      <c r="Z137" s="485" t="s">
        <v>54</v>
      </c>
      <c r="AA137" s="486"/>
      <c r="AB137" s="486"/>
      <c r="AC137" s="486"/>
      <c r="AD137" s="486"/>
      <c r="AE137" s="487"/>
      <c r="AF137" s="108" t="s">
        <v>53</v>
      </c>
      <c r="AG137" s="485" t="s">
        <v>52</v>
      </c>
      <c r="AH137" s="486"/>
      <c r="AI137" s="486"/>
      <c r="AJ137" s="486"/>
      <c r="AK137" s="486"/>
      <c r="AL137" s="487"/>
      <c r="AM137" s="107" t="s">
        <v>51</v>
      </c>
      <c r="AN137" s="106" t="s">
        <v>50</v>
      </c>
      <c r="AO137" s="14"/>
      <c r="AP137" s="14"/>
      <c r="AQ137" s="14"/>
      <c r="AR137" s="14"/>
      <c r="AS137" s="105"/>
      <c r="AT137" s="14"/>
      <c r="AU137" s="14"/>
      <c r="AV137" s="14"/>
      <c r="AW137" s="14"/>
      <c r="AX137" s="14"/>
      <c r="AY137" s="14"/>
      <c r="AZ137" s="105"/>
      <c r="BA137" s="14"/>
      <c r="BB137" s="14"/>
      <c r="BC137" s="14"/>
      <c r="BD137" s="14"/>
      <c r="BE137" s="14"/>
      <c r="BF137" s="14"/>
      <c r="BG137" s="14"/>
      <c r="BH137" s="105"/>
      <c r="BI137" s="14"/>
      <c r="BJ137" s="14"/>
      <c r="BK137" s="14"/>
      <c r="BL137" s="14"/>
      <c r="BM137" s="14"/>
      <c r="BN137" s="14"/>
      <c r="BO137" s="14"/>
      <c r="BP137" s="102"/>
      <c r="BQ137" s="104"/>
      <c r="BR137" s="104"/>
      <c r="BS137" s="102"/>
      <c r="BT137" s="102"/>
      <c r="BU137" s="102"/>
      <c r="BV137" s="102"/>
      <c r="BW137" s="104"/>
      <c r="BX137" s="104"/>
      <c r="BY137" s="102"/>
      <c r="BZ137" s="102"/>
      <c r="CA137" s="102"/>
      <c r="CB137" s="102"/>
      <c r="CC137" s="103"/>
      <c r="CD137" s="102"/>
      <c r="CE137" s="102"/>
      <c r="CF137" s="102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</row>
    <row r="138" spans="1:153" s="144" customFormat="1" ht="12.95" customHeight="1" outlineLevel="1" x14ac:dyDescent="0.2">
      <c r="A138" s="145"/>
      <c r="B138" s="100"/>
      <c r="C138" s="99"/>
      <c r="D138" s="98"/>
      <c r="E138" s="96"/>
      <c r="F138" s="97"/>
      <c r="G138" s="96">
        <f t="shared" ref="G138:G148" si="186">ROUND(E138*F138,2)</f>
        <v>0</v>
      </c>
      <c r="H138" s="95"/>
      <c r="I138" s="94"/>
      <c r="J138" s="93" t="str">
        <f t="shared" ref="J138:J148" si="187">IF(OR(G138="",G138=0),"",
IF(F138&gt;100%,"Fehler",
ROUND(1664/39.8*IF(E138&lt;39.8,E138*F138,G138)/365*
IF(OR(AND(DATEDIF(H138,I138,"M")=11,AF138=366),AND(W138=1,AF138=366)),365,AF138),2)))</f>
        <v/>
      </c>
      <c r="K138" s="53" t="str">
        <f t="shared" ref="K138:K148" si="188">IF(AND(H138="",I138=""),"",IF(OR(H138&lt;$E$18,H138&gt;$F$18,I138&lt;H138,I138&lt;$E$18,I138&gt;$F$18),"!!!",""))</f>
        <v/>
      </c>
      <c r="L138" s="92"/>
      <c r="M138" s="91"/>
      <c r="N138" s="91">
        <f t="shared" ref="N138:N148" si="189">L138*12+M138</f>
        <v>0</v>
      </c>
      <c r="O138" s="90" t="str">
        <f>IF(OR(D138="",D138="Honorar"),"",IF(VLOOKUP(D138,Durchschnittssätze!$A$5:$Q$48,5,FALSE)&lt;0,"entfällt für",IF(N138=0,"",ROUND((VLOOKUP(D138,Durchschnittssätze!$A$5:$Q$48,5,FALSE)/39.8*E138),2))))</f>
        <v/>
      </c>
      <c r="P138" s="90" t="str">
        <f>IF(OR(D138="",D138="Honorar"),"",IF(VLOOKUP(D138,Durchschnittssätze!$A$5:$Q$48,9,FALSE)&lt;0,"Beamte",IF(N138=0,"",ROUND((VLOOKUP(D138,Durchschnittssätze!$A$5:$Q$48,9,FALSE)/39.8*E138),2))))</f>
        <v/>
      </c>
      <c r="Q138" s="89" t="str">
        <f>IF(D138="Honorar",N138,IF(P138="Beamte",VLOOKUP(D138,Durchschnittssätze!$A$5:$Q$48,17,FALSE),IF(N138&lt;O138,"keine",ROUND(IF(AND(N138&gt;=O138,N138&lt;P138),VLOOKUP(D138,Durchschnittssätze!$A$5:$Q$48,13,FALSE),VLOOKUP(D138,Durchschnittssätze!$A$5:$Q$48,17,FALSE)),2))))</f>
        <v>keine</v>
      </c>
      <c r="R138" s="88" t="str">
        <f t="shared" ref="R138:R148" si="190">IF(D138="Honorar","",IF(P138="Beamte",D138,IF(N138&lt;O138,"Förderung",IF(AND(N138&gt;O138,N138&lt;P138),"Std.Satz 1","Std.Satz 2"))))</f>
        <v>Förderung</v>
      </c>
      <c r="S138" s="87">
        <f t="shared" ref="S138:S148" si="191">IF(OR(P138="Beamte",D138="Honorar"),ROUND(Q138*J138,2),IF(OR(N138&lt;O138,N138=0,G138=0),0,ROUND(Q138*J138,2)))</f>
        <v>0</v>
      </c>
      <c r="T138" s="136"/>
      <c r="U138" s="139"/>
      <c r="V138" s="137"/>
      <c r="W138" s="143">
        <f t="shared" ref="W138:W148" si="192">YEAR(I138)-YEAR(H138)+1</f>
        <v>1</v>
      </c>
      <c r="X138" s="142">
        <f t="shared" ref="X138:X148" si="193">B138</f>
        <v>0</v>
      </c>
      <c r="Y138" s="141">
        <f t="shared" ref="Y138:Y148" si="194">C138</f>
        <v>0</v>
      </c>
      <c r="Z138" s="43" t="e">
        <f t="shared" ref="Z138:Z148" si="195">IF(YEAR(H138)=$Z$9,$Z$9,"")</f>
        <v>#VALUE!</v>
      </c>
      <c r="AA138" s="42" t="e">
        <f t="shared" ref="AA138:AA148" si="196">IF(AND(Z138&lt;&gt;"",$W138&gt;1),Z138+1,IF(YEAR(H138)=$AA$9,$AA$9,""))</f>
        <v>#VALUE!</v>
      </c>
      <c r="AB138" s="41" t="e">
        <f t="shared" ref="AB138:AB148" si="197">IF(AND(OR(AA138&lt;&gt;"",YEAR(H138)=$AB$9),COUNT(Z138:AA138)&lt;W138),$AB$9,"")</f>
        <v>#VALUE!</v>
      </c>
      <c r="AC138" s="40" t="e">
        <f t="shared" ref="AC138:AC148" si="198">IF(AND(OR(AB138&lt;&gt;"",YEAR(H138)=$AC$9),COUNT(Z138:AB138)&lt;W138),$AC$9,"")</f>
        <v>#VALUE!</v>
      </c>
      <c r="AD138" s="39" t="e">
        <f t="shared" ref="AD138:AD148" si="199">IF(AND(OR(AC138&lt;&gt;"",YEAR(H138)=$AD$9),COUNT(Z138:AC138)&lt;W138),$AD$9,"")</f>
        <v>#VALUE!</v>
      </c>
      <c r="AE138" s="38" t="e">
        <f t="shared" ref="AE138:AE148" si="200">IF(AND(OR(AC138&lt;&gt;"",YEAR(H138)=$AD$9),COUNT(Z138:AD138)&lt;W138),$AE$9,"")</f>
        <v>#VALUE!</v>
      </c>
      <c r="AF138" s="37" t="e">
        <f t="shared" ref="AF138:AF148" si="201">SUM(AG138:AL138)</f>
        <v>#VALUE!</v>
      </c>
      <c r="AG138" s="86" t="e">
        <f t="shared" ref="AG138:AG148" si="202">IF(Z138="","",MIN(365,
IF(YEAR(H138)=YEAR(I138),DATEDIF(H138,I138,"D")+1,
DATEDIF(H138,VLOOKUP(YEAR(H138),$AM$11:$AN$20,2,FALSE),"D")+1)))</f>
        <v>#VALUE!</v>
      </c>
      <c r="AH138" s="85" t="e">
        <f t="shared" ref="AH138:AH148" si="203">IF(AA138="","",MIN(365,
IF(AND(YEAR($H138)=YEAR($I138),AA138=YEAR($H138)),DATEDIF($H138,$I138,"D")+1,
IF(AB138&lt;&gt;"",DATEDIF(MAX(VLOOKUP(AA138,$AM$11:$AP$20,3,FALSE),$H138),VLOOKUP(AA138,$AM$11:$AP$20,2,FALSE),"D")+1,
VLOOKUP(AA138,$AM$11:$AP$20,4,FALSE)-DATEDIF($I138,VLOOKUP(YEAR($I138),$AM$11:$AN$20,2,FALSE),"D")))))</f>
        <v>#VALUE!</v>
      </c>
      <c r="AI138" s="84" t="e">
        <f t="shared" ref="AI138:AI148" si="204">IF(AB138="","",MIN(365,
IF(AND(YEAR($H138)=YEAR($I138),AB138=YEAR($H138)),DATEDIF($H138,$I138,"D")+1,
IF(AC138&lt;&gt;"",DATEDIF(MAX(VLOOKUP(AB138,$AM$11:$AP$20,3,FALSE),$H138),VLOOKUP(AB138,$AM$11:$AP$20,2,FALSE),"D")+1,
VLOOKUP(AB138,$AM$11:$AP$20,4,FALSE)-DATEDIF($I138,VLOOKUP(YEAR($I138),$AM$11:$AN$20,2,FALSE),"D")))))</f>
        <v>#VALUE!</v>
      </c>
      <c r="AJ138" s="83" t="e">
        <f t="shared" ref="AJ138:AJ148" si="205">IF(AC138="","",MIN(365,
IF(AND(YEAR($H138)=YEAR($I138),AC138=YEAR($H138)),DATEDIF($H138,$I138,"D")+1,
IF(AD138&lt;&gt;"",DATEDIF(MAX(VLOOKUP(AC138,$AM$11:$AP$20,3,FALSE),$H138),VLOOKUP(AC138,$AM$11:$AP$20,2,FALSE),"D")+1,
VLOOKUP(AC138,$AM$11:$AP$20,4,FALSE)-DATEDIF($I138,VLOOKUP(YEAR($I138),$AM$11:$AN$20,2,FALSE),"D")))))</f>
        <v>#VALUE!</v>
      </c>
      <c r="AK138" s="82" t="e">
        <f t="shared" ref="AK138:AK148" si="206">IF(AD138="","",MIN(365,
IF(AND(YEAR($H138)=YEAR($I138),AD138=YEAR($H138)),DATEDIF($H138,$I138,"D")+1,
IF(AE138&lt;&gt;"",DATEDIF(MAX(VLOOKUP(AD138,$AM$11:$AP$20,3,FALSE),$H138),VLOOKUP(AD138,$AM$11:$AP$20,2,FALSE),"D")+1,
VLOOKUP(AD138,$AM$11:$AP$20,4,FALSE)-DATEDIF($I138,VLOOKUP(YEAR($I138),$AM$11:$AN$20,2,FALSE),"D")))))</f>
        <v>#VALUE!</v>
      </c>
      <c r="AL138" s="81" t="e">
        <f t="shared" ref="AL138:AL148" si="207">IF(AE138="","",MIN(365,
IF(AND(YEAR($H138)=YEAR($I138),AE138=YEAR($H138)),DATEDIF($H138,$I138,"D")+1,
VLOOKUP(AE138,$AM$11:$AP$20,4,FALSE)-DATEDIF($I138,VLOOKUP(YEAR($I138),$AM$11:$AN$20,2,FALSE),"D"))))</f>
        <v>#VALUE!</v>
      </c>
      <c r="AM138" s="30">
        <f t="shared" ref="AM138:AM148" si="208">IF(AND(D138&lt;&gt;$D$18,D138&lt;&gt;"",D138&lt;&gt;"Honorar"),1,0)</f>
        <v>0</v>
      </c>
      <c r="AN138" s="29" t="str">
        <f t="shared" ref="AN138:AN148" si="209">IF(D138="Honorar",S138,"")</f>
        <v/>
      </c>
      <c r="AO138" s="2"/>
      <c r="AP138" s="63"/>
      <c r="AQ138" s="63"/>
      <c r="AR138" s="62"/>
      <c r="AS138" s="133"/>
      <c r="AT138" s="137"/>
      <c r="AU138" s="137"/>
      <c r="AV138" s="137"/>
      <c r="AW138" s="137"/>
      <c r="AX138" s="137"/>
      <c r="AY138" s="137"/>
      <c r="AZ138" s="133"/>
      <c r="BA138" s="137"/>
      <c r="BB138" s="137"/>
      <c r="BC138" s="137"/>
      <c r="BD138" s="137"/>
      <c r="BE138" s="137"/>
      <c r="BF138" s="137"/>
      <c r="BG138" s="133"/>
      <c r="BH138" s="133"/>
      <c r="BI138" s="137"/>
      <c r="BJ138" s="137"/>
      <c r="BK138" s="137"/>
      <c r="BL138" s="137"/>
      <c r="BM138" s="137"/>
      <c r="BN138" s="137"/>
      <c r="BO138" s="133"/>
      <c r="BP138" s="134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5"/>
      <c r="CI138" s="133"/>
      <c r="CJ138" s="134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  <c r="DD138" s="133"/>
      <c r="DE138" s="133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33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33"/>
      <c r="EM138" s="133"/>
      <c r="EN138" s="133"/>
      <c r="EO138" s="133"/>
      <c r="EP138" s="133"/>
      <c r="EQ138" s="133"/>
      <c r="ER138" s="133"/>
      <c r="ES138" s="133"/>
      <c r="ET138" s="133"/>
      <c r="EU138" s="133"/>
      <c r="EV138" s="133"/>
      <c r="EW138" s="133"/>
    </row>
    <row r="139" spans="1:153" s="131" customFormat="1" ht="12.95" customHeight="1" outlineLevel="1" x14ac:dyDescent="0.2">
      <c r="A139" s="140"/>
      <c r="B139" s="79"/>
      <c r="C139" s="80"/>
      <c r="D139" s="77"/>
      <c r="E139" s="75"/>
      <c r="F139" s="76"/>
      <c r="G139" s="75">
        <f t="shared" si="186"/>
        <v>0</v>
      </c>
      <c r="H139" s="74"/>
      <c r="I139" s="73"/>
      <c r="J139" s="72" t="str">
        <f t="shared" si="187"/>
        <v/>
      </c>
      <c r="K139" s="53" t="str">
        <f t="shared" si="188"/>
        <v/>
      </c>
      <c r="L139" s="71"/>
      <c r="M139" s="70"/>
      <c r="N139" s="70">
        <f t="shared" si="189"/>
        <v>0</v>
      </c>
      <c r="O139" s="69" t="str">
        <f>IF(OR(D139="",D139="Honorar"),"",IF(VLOOKUP(D139,Durchschnittssätze!$A$5:$Q$48,5,FALSE)&lt;0,"entfällt für",IF(N139=0,"",ROUND((VLOOKUP(D139,Durchschnittssätze!$A$5:$Q$48,5,FALSE)/39.8*E139),2))))</f>
        <v/>
      </c>
      <c r="P139" s="69" t="str">
        <f>IF(OR(D139="",D139="Honorar"),"",IF(VLOOKUP(D139,Durchschnittssätze!$A$5:$Q$48,9,FALSE)&lt;0,"Beamte",IF(N139=0,"",ROUND((VLOOKUP(D139,Durchschnittssätze!$A$5:$Q$48,9,FALSE)/39.8*E139),2))))</f>
        <v/>
      </c>
      <c r="Q139" s="68" t="str">
        <f>IF(D139="Honorar",N139,IF(P139="Beamte",VLOOKUP(D139,Durchschnittssätze!$A$5:$Q$48,17,FALSE),IF(N139&lt;O139,"keine",ROUND(IF(AND(N139&gt;=O139,N139&lt;P139),VLOOKUP(D139,Durchschnittssätze!$A$5:$Q$48,13,FALSE),VLOOKUP(D139,Durchschnittssätze!$A$5:$Q$48,17,FALSE)),2))))</f>
        <v>keine</v>
      </c>
      <c r="R139" s="67" t="str">
        <f t="shared" si="190"/>
        <v>Förderung</v>
      </c>
      <c r="S139" s="66">
        <f t="shared" si="191"/>
        <v>0</v>
      </c>
      <c r="T139" s="136"/>
      <c r="U139" s="139"/>
      <c r="V139" s="137"/>
      <c r="W139" s="143">
        <f t="shared" si="192"/>
        <v>1</v>
      </c>
      <c r="X139" s="142">
        <f t="shared" si="193"/>
        <v>0</v>
      </c>
      <c r="Y139" s="141">
        <f t="shared" si="194"/>
        <v>0</v>
      </c>
      <c r="Z139" s="43" t="e">
        <f t="shared" si="195"/>
        <v>#VALUE!</v>
      </c>
      <c r="AA139" s="42" t="e">
        <f t="shared" si="196"/>
        <v>#VALUE!</v>
      </c>
      <c r="AB139" s="41" t="e">
        <f t="shared" si="197"/>
        <v>#VALUE!</v>
      </c>
      <c r="AC139" s="40" t="e">
        <f t="shared" si="198"/>
        <v>#VALUE!</v>
      </c>
      <c r="AD139" s="39" t="e">
        <f t="shared" si="199"/>
        <v>#VALUE!</v>
      </c>
      <c r="AE139" s="38" t="e">
        <f t="shared" si="200"/>
        <v>#VALUE!</v>
      </c>
      <c r="AF139" s="37" t="e">
        <f t="shared" si="201"/>
        <v>#VALUE!</v>
      </c>
      <c r="AG139" s="43" t="e">
        <f t="shared" si="202"/>
        <v>#VALUE!</v>
      </c>
      <c r="AH139" s="42" t="e">
        <f t="shared" si="203"/>
        <v>#VALUE!</v>
      </c>
      <c r="AI139" s="41" t="e">
        <f t="shared" si="204"/>
        <v>#VALUE!</v>
      </c>
      <c r="AJ139" s="40" t="e">
        <f t="shared" si="205"/>
        <v>#VALUE!</v>
      </c>
      <c r="AK139" s="65" t="e">
        <f t="shared" si="206"/>
        <v>#VALUE!</v>
      </c>
      <c r="AL139" s="64" t="e">
        <f t="shared" si="207"/>
        <v>#VALUE!</v>
      </c>
      <c r="AM139" s="30">
        <f t="shared" si="208"/>
        <v>0</v>
      </c>
      <c r="AN139" s="29" t="str">
        <f t="shared" si="209"/>
        <v/>
      </c>
      <c r="AO139" s="2"/>
      <c r="AP139" s="63"/>
      <c r="AQ139" s="63"/>
      <c r="AR139" s="62"/>
      <c r="AS139" s="133"/>
      <c r="AT139" s="137"/>
      <c r="AU139" s="137"/>
      <c r="AV139" s="137"/>
      <c r="AW139" s="137"/>
      <c r="AX139" s="137"/>
      <c r="AY139" s="137"/>
      <c r="AZ139" s="133"/>
      <c r="BA139" s="137"/>
      <c r="BB139" s="137"/>
      <c r="BC139" s="137"/>
      <c r="BD139" s="137"/>
      <c r="BE139" s="137"/>
      <c r="BF139" s="137"/>
      <c r="BG139" s="133"/>
      <c r="BH139" s="133"/>
      <c r="BI139" s="137"/>
      <c r="BJ139" s="137"/>
      <c r="BK139" s="137"/>
      <c r="BL139" s="137"/>
      <c r="BM139" s="137"/>
      <c r="BN139" s="137"/>
      <c r="BO139" s="132"/>
      <c r="BP139" s="134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5"/>
      <c r="CI139" s="133"/>
      <c r="CJ139" s="134"/>
      <c r="CK139" s="133"/>
      <c r="CL139" s="133"/>
      <c r="CM139" s="132"/>
      <c r="CN139" s="132"/>
      <c r="CO139" s="132"/>
      <c r="CP139" s="132"/>
      <c r="CQ139" s="132"/>
      <c r="CR139" s="132"/>
      <c r="CS139" s="132"/>
      <c r="CT139" s="132"/>
      <c r="CU139" s="132"/>
      <c r="CV139" s="132"/>
      <c r="CW139" s="132"/>
      <c r="CX139" s="132"/>
      <c r="CY139" s="132"/>
      <c r="CZ139" s="132"/>
      <c r="DA139" s="132"/>
      <c r="DB139" s="132"/>
      <c r="DC139" s="132"/>
      <c r="DD139" s="132"/>
      <c r="DE139" s="132"/>
      <c r="DF139" s="132"/>
      <c r="DG139" s="132"/>
      <c r="DH139" s="132"/>
      <c r="DI139" s="132"/>
      <c r="DJ139" s="132"/>
      <c r="DK139" s="132"/>
      <c r="DL139" s="132"/>
      <c r="DM139" s="132"/>
      <c r="DN139" s="132"/>
      <c r="DO139" s="132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  <c r="EA139" s="132"/>
      <c r="EB139" s="132"/>
      <c r="EC139" s="132"/>
      <c r="ED139" s="132"/>
      <c r="EE139" s="132"/>
      <c r="EF139" s="132"/>
      <c r="EG139" s="132"/>
      <c r="EH139" s="132"/>
      <c r="EI139" s="132"/>
      <c r="EJ139" s="132"/>
      <c r="EK139" s="132"/>
      <c r="EL139" s="132"/>
      <c r="EM139" s="132"/>
      <c r="EN139" s="132"/>
      <c r="EO139" s="132"/>
      <c r="EP139" s="132"/>
      <c r="EQ139" s="132"/>
      <c r="ER139" s="132"/>
      <c r="ES139" s="132"/>
      <c r="ET139" s="132"/>
      <c r="EU139" s="132"/>
      <c r="EV139" s="132"/>
      <c r="EW139" s="132"/>
    </row>
    <row r="140" spans="1:153" s="131" customFormat="1" ht="12.95" customHeight="1" outlineLevel="1" x14ac:dyDescent="0.2">
      <c r="A140" s="140"/>
      <c r="B140" s="79"/>
      <c r="C140" s="80"/>
      <c r="D140" s="77"/>
      <c r="E140" s="75"/>
      <c r="F140" s="76"/>
      <c r="G140" s="75">
        <f t="shared" si="186"/>
        <v>0</v>
      </c>
      <c r="H140" s="74"/>
      <c r="I140" s="73"/>
      <c r="J140" s="72" t="str">
        <f t="shared" si="187"/>
        <v/>
      </c>
      <c r="K140" s="53" t="str">
        <f t="shared" si="188"/>
        <v/>
      </c>
      <c r="L140" s="71"/>
      <c r="M140" s="70"/>
      <c r="N140" s="70">
        <f t="shared" si="189"/>
        <v>0</v>
      </c>
      <c r="O140" s="69" t="str">
        <f>IF(OR(D140="",D140="Honorar"),"",IF(VLOOKUP(D140,Durchschnittssätze!$A$5:$Q$48,5,FALSE)&lt;0,"entfällt für",IF(N140=0,"",ROUND((VLOOKUP(D140,Durchschnittssätze!$A$5:$Q$48,5,FALSE)/39.8*E140),2))))</f>
        <v/>
      </c>
      <c r="P140" s="69" t="str">
        <f>IF(OR(D140="",D140="Honorar"),"",IF(VLOOKUP(D140,Durchschnittssätze!$A$5:$Q$48,9,FALSE)&lt;0,"Beamte",IF(N140=0,"",ROUND((VLOOKUP(D140,Durchschnittssätze!$A$5:$Q$48,9,FALSE)/39.8*E140),2))))</f>
        <v/>
      </c>
      <c r="Q140" s="68" t="str">
        <f>IF(D140="Honorar",N140,IF(P140="Beamte",VLOOKUP(D140,Durchschnittssätze!$A$5:$Q$48,17,FALSE),IF(N140&lt;O140,"keine",ROUND(IF(AND(N140&gt;=O140,N140&lt;P140),VLOOKUP(D140,Durchschnittssätze!$A$5:$Q$48,13,FALSE),VLOOKUP(D140,Durchschnittssätze!$A$5:$Q$48,17,FALSE)),2))))</f>
        <v>keine</v>
      </c>
      <c r="R140" s="67" t="str">
        <f t="shared" si="190"/>
        <v>Förderung</v>
      </c>
      <c r="S140" s="66">
        <f t="shared" si="191"/>
        <v>0</v>
      </c>
      <c r="T140" s="136"/>
      <c r="U140" s="139"/>
      <c r="V140" s="137"/>
      <c r="W140" s="143">
        <f t="shared" si="192"/>
        <v>1</v>
      </c>
      <c r="X140" s="142">
        <f t="shared" si="193"/>
        <v>0</v>
      </c>
      <c r="Y140" s="141">
        <f t="shared" si="194"/>
        <v>0</v>
      </c>
      <c r="Z140" s="43" t="e">
        <f t="shared" si="195"/>
        <v>#VALUE!</v>
      </c>
      <c r="AA140" s="42" t="e">
        <f t="shared" si="196"/>
        <v>#VALUE!</v>
      </c>
      <c r="AB140" s="41" t="e">
        <f t="shared" si="197"/>
        <v>#VALUE!</v>
      </c>
      <c r="AC140" s="40" t="e">
        <f t="shared" si="198"/>
        <v>#VALUE!</v>
      </c>
      <c r="AD140" s="39" t="e">
        <f t="shared" si="199"/>
        <v>#VALUE!</v>
      </c>
      <c r="AE140" s="38" t="e">
        <f t="shared" si="200"/>
        <v>#VALUE!</v>
      </c>
      <c r="AF140" s="37" t="e">
        <f t="shared" si="201"/>
        <v>#VALUE!</v>
      </c>
      <c r="AG140" s="43" t="e">
        <f t="shared" si="202"/>
        <v>#VALUE!</v>
      </c>
      <c r="AH140" s="42" t="e">
        <f t="shared" si="203"/>
        <v>#VALUE!</v>
      </c>
      <c r="AI140" s="41" t="e">
        <f t="shared" si="204"/>
        <v>#VALUE!</v>
      </c>
      <c r="AJ140" s="40" t="e">
        <f t="shared" si="205"/>
        <v>#VALUE!</v>
      </c>
      <c r="AK140" s="65" t="e">
        <f t="shared" si="206"/>
        <v>#VALUE!</v>
      </c>
      <c r="AL140" s="64" t="e">
        <f t="shared" si="207"/>
        <v>#VALUE!</v>
      </c>
      <c r="AM140" s="30">
        <f t="shared" si="208"/>
        <v>0</v>
      </c>
      <c r="AN140" s="29" t="str">
        <f t="shared" si="209"/>
        <v/>
      </c>
      <c r="AO140" s="2"/>
      <c r="AP140" s="63"/>
      <c r="AQ140" s="63"/>
      <c r="AR140" s="62"/>
      <c r="AS140" s="133"/>
      <c r="AT140" s="137"/>
      <c r="AU140" s="137"/>
      <c r="AV140" s="137"/>
      <c r="AW140" s="137"/>
      <c r="AX140" s="137"/>
      <c r="AY140" s="137"/>
      <c r="AZ140" s="133"/>
      <c r="BA140" s="137"/>
      <c r="BB140" s="137"/>
      <c r="BC140" s="137"/>
      <c r="BD140" s="137"/>
      <c r="BE140" s="137"/>
      <c r="BF140" s="137"/>
      <c r="BG140" s="133"/>
      <c r="BH140" s="133"/>
      <c r="BI140" s="137"/>
      <c r="BJ140" s="137"/>
      <c r="BK140" s="137"/>
      <c r="BL140" s="137"/>
      <c r="BM140" s="137"/>
      <c r="BN140" s="137"/>
      <c r="BO140" s="132"/>
      <c r="BP140" s="134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5"/>
      <c r="CI140" s="133"/>
      <c r="CJ140" s="134"/>
      <c r="CK140" s="133"/>
      <c r="CL140" s="133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  <c r="EA140" s="132"/>
      <c r="EB140" s="132"/>
      <c r="EC140" s="132"/>
      <c r="ED140" s="132"/>
      <c r="EE140" s="132"/>
      <c r="EF140" s="132"/>
      <c r="EG140" s="132"/>
      <c r="EH140" s="132"/>
      <c r="EI140" s="132"/>
      <c r="EJ140" s="132"/>
      <c r="EK140" s="132"/>
      <c r="EL140" s="132"/>
      <c r="EM140" s="132"/>
      <c r="EN140" s="132"/>
      <c r="EO140" s="132"/>
      <c r="EP140" s="132"/>
      <c r="EQ140" s="132"/>
      <c r="ER140" s="132"/>
      <c r="ES140" s="132"/>
      <c r="ET140" s="132"/>
      <c r="EU140" s="132"/>
      <c r="EV140" s="132"/>
      <c r="EW140" s="132"/>
    </row>
    <row r="141" spans="1:153" s="131" customFormat="1" ht="12.95" customHeight="1" outlineLevel="1" x14ac:dyDescent="0.2">
      <c r="A141" s="140"/>
      <c r="B141" s="79"/>
      <c r="C141" s="78"/>
      <c r="D141" s="77"/>
      <c r="E141" s="75"/>
      <c r="F141" s="76"/>
      <c r="G141" s="75">
        <f t="shared" si="186"/>
        <v>0</v>
      </c>
      <c r="H141" s="74"/>
      <c r="I141" s="73"/>
      <c r="J141" s="72" t="str">
        <f t="shared" si="187"/>
        <v/>
      </c>
      <c r="K141" s="53" t="str">
        <f t="shared" si="188"/>
        <v/>
      </c>
      <c r="L141" s="71"/>
      <c r="M141" s="70"/>
      <c r="N141" s="70">
        <f t="shared" si="189"/>
        <v>0</v>
      </c>
      <c r="O141" s="69" t="str">
        <f>IF(OR(D141="",D141="Honorar"),"",IF(VLOOKUP(D141,Durchschnittssätze!$A$5:$Q$48,5,FALSE)&lt;0,"entfällt für",IF(N141=0,"",ROUND((VLOOKUP(D141,Durchschnittssätze!$A$5:$Q$48,5,FALSE)/39.8*E141),2))))</f>
        <v/>
      </c>
      <c r="P141" s="69" t="str">
        <f>IF(OR(D141="",D141="Honorar"),"",IF(VLOOKUP(D141,Durchschnittssätze!$A$5:$Q$48,9,FALSE)&lt;0,"Beamte",IF(N141=0,"",ROUND((VLOOKUP(D141,Durchschnittssätze!$A$5:$Q$48,9,FALSE)/39.8*E141),2))))</f>
        <v/>
      </c>
      <c r="Q141" s="68" t="str">
        <f>IF(D141="Honorar",N141,IF(P141="Beamte",VLOOKUP(D141,Durchschnittssätze!$A$5:$Q$48,17,FALSE),IF(N141&lt;O141,"keine",ROUND(IF(AND(N141&gt;=O141,N141&lt;P141),VLOOKUP(D141,Durchschnittssätze!$A$5:$Q$48,13,FALSE),VLOOKUP(D141,Durchschnittssätze!$A$5:$Q$48,17,FALSE)),2))))</f>
        <v>keine</v>
      </c>
      <c r="R141" s="67" t="str">
        <f t="shared" si="190"/>
        <v>Förderung</v>
      </c>
      <c r="S141" s="66">
        <f t="shared" si="191"/>
        <v>0</v>
      </c>
      <c r="T141" s="136"/>
      <c r="U141" s="139"/>
      <c r="V141" s="137"/>
      <c r="W141" s="143">
        <f t="shared" si="192"/>
        <v>1</v>
      </c>
      <c r="X141" s="142">
        <f t="shared" si="193"/>
        <v>0</v>
      </c>
      <c r="Y141" s="141">
        <f t="shared" si="194"/>
        <v>0</v>
      </c>
      <c r="Z141" s="43" t="e">
        <f t="shared" si="195"/>
        <v>#VALUE!</v>
      </c>
      <c r="AA141" s="42" t="e">
        <f t="shared" si="196"/>
        <v>#VALUE!</v>
      </c>
      <c r="AB141" s="41" t="e">
        <f t="shared" si="197"/>
        <v>#VALUE!</v>
      </c>
      <c r="AC141" s="40" t="e">
        <f t="shared" si="198"/>
        <v>#VALUE!</v>
      </c>
      <c r="AD141" s="39" t="e">
        <f t="shared" si="199"/>
        <v>#VALUE!</v>
      </c>
      <c r="AE141" s="38" t="e">
        <f t="shared" si="200"/>
        <v>#VALUE!</v>
      </c>
      <c r="AF141" s="37" t="e">
        <f t="shared" si="201"/>
        <v>#VALUE!</v>
      </c>
      <c r="AG141" s="43" t="e">
        <f t="shared" si="202"/>
        <v>#VALUE!</v>
      </c>
      <c r="AH141" s="42" t="e">
        <f t="shared" si="203"/>
        <v>#VALUE!</v>
      </c>
      <c r="AI141" s="41" t="e">
        <f t="shared" si="204"/>
        <v>#VALUE!</v>
      </c>
      <c r="AJ141" s="40" t="e">
        <f t="shared" si="205"/>
        <v>#VALUE!</v>
      </c>
      <c r="AK141" s="65" t="e">
        <f t="shared" si="206"/>
        <v>#VALUE!</v>
      </c>
      <c r="AL141" s="64" t="e">
        <f t="shared" si="207"/>
        <v>#VALUE!</v>
      </c>
      <c r="AM141" s="30">
        <f t="shared" si="208"/>
        <v>0</v>
      </c>
      <c r="AN141" s="29" t="str">
        <f t="shared" si="209"/>
        <v/>
      </c>
      <c r="AO141" s="2"/>
      <c r="AP141" s="63"/>
      <c r="AQ141" s="63"/>
      <c r="AR141" s="62"/>
      <c r="AS141" s="133"/>
      <c r="AT141" s="137"/>
      <c r="AU141" s="137"/>
      <c r="AV141" s="137"/>
      <c r="AW141" s="137"/>
      <c r="AX141" s="137"/>
      <c r="AY141" s="137"/>
      <c r="AZ141" s="133"/>
      <c r="BA141" s="137"/>
      <c r="BB141" s="137"/>
      <c r="BC141" s="137"/>
      <c r="BD141" s="137"/>
      <c r="BE141" s="137"/>
      <c r="BF141" s="137"/>
      <c r="BG141" s="133"/>
      <c r="BH141" s="133"/>
      <c r="BI141" s="137"/>
      <c r="BJ141" s="137"/>
      <c r="BK141" s="137"/>
      <c r="BL141" s="137"/>
      <c r="BM141" s="137"/>
      <c r="BN141" s="137"/>
      <c r="BO141" s="132"/>
      <c r="BP141" s="134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5"/>
      <c r="CI141" s="133"/>
      <c r="CJ141" s="134"/>
      <c r="CK141" s="133"/>
      <c r="CL141" s="133"/>
      <c r="CM141" s="132"/>
      <c r="CN141" s="132"/>
      <c r="CO141" s="132"/>
      <c r="CP141" s="132"/>
      <c r="CQ141" s="132"/>
      <c r="CR141" s="132"/>
      <c r="CS141" s="132"/>
      <c r="CT141" s="132"/>
      <c r="CU141" s="132"/>
      <c r="CV141" s="132"/>
      <c r="CW141" s="132"/>
      <c r="CX141" s="132"/>
      <c r="CY141" s="132"/>
      <c r="CZ141" s="132"/>
      <c r="DA141" s="132"/>
      <c r="DB141" s="132"/>
      <c r="DC141" s="132"/>
      <c r="DD141" s="132"/>
      <c r="DE141" s="132"/>
      <c r="DF141" s="132"/>
      <c r="DG141" s="132"/>
      <c r="DH141" s="132"/>
      <c r="DI141" s="132"/>
      <c r="DJ141" s="132"/>
      <c r="DK141" s="132"/>
      <c r="DL141" s="132"/>
      <c r="DM141" s="132"/>
      <c r="DN141" s="132"/>
      <c r="DO141" s="132"/>
      <c r="DP141" s="132"/>
      <c r="DQ141" s="132"/>
      <c r="DR141" s="132"/>
      <c r="DS141" s="132"/>
      <c r="DT141" s="132"/>
      <c r="DU141" s="132"/>
      <c r="DV141" s="132"/>
      <c r="DW141" s="132"/>
      <c r="DX141" s="132"/>
      <c r="DY141" s="132"/>
      <c r="DZ141" s="132"/>
      <c r="EA141" s="132"/>
      <c r="EB141" s="132"/>
      <c r="EC141" s="132"/>
      <c r="ED141" s="132"/>
      <c r="EE141" s="132"/>
      <c r="EF141" s="132"/>
      <c r="EG141" s="132"/>
      <c r="EH141" s="132"/>
      <c r="EI141" s="132"/>
      <c r="EJ141" s="132"/>
      <c r="EK141" s="132"/>
      <c r="EL141" s="132"/>
      <c r="EM141" s="132"/>
      <c r="EN141" s="132"/>
      <c r="EO141" s="132"/>
      <c r="EP141" s="132"/>
      <c r="EQ141" s="132"/>
      <c r="ER141" s="132"/>
      <c r="ES141" s="132"/>
      <c r="ET141" s="132"/>
      <c r="EU141" s="132"/>
      <c r="EV141" s="132"/>
      <c r="EW141" s="132"/>
    </row>
    <row r="142" spans="1:153" s="131" customFormat="1" ht="12.95" customHeight="1" outlineLevel="1" x14ac:dyDescent="0.2">
      <c r="A142" s="140"/>
      <c r="B142" s="79"/>
      <c r="C142" s="80"/>
      <c r="D142" s="77"/>
      <c r="E142" s="75"/>
      <c r="F142" s="76"/>
      <c r="G142" s="75">
        <f t="shared" si="186"/>
        <v>0</v>
      </c>
      <c r="H142" s="74"/>
      <c r="I142" s="73"/>
      <c r="J142" s="72" t="str">
        <f t="shared" si="187"/>
        <v/>
      </c>
      <c r="K142" s="53" t="str">
        <f t="shared" si="188"/>
        <v/>
      </c>
      <c r="L142" s="71"/>
      <c r="M142" s="70"/>
      <c r="N142" s="70">
        <f t="shared" si="189"/>
        <v>0</v>
      </c>
      <c r="O142" s="69" t="str">
        <f>IF(OR(D142="",D142="Honorar"),"",IF(VLOOKUP(D142,Durchschnittssätze!$A$5:$Q$48,5,FALSE)&lt;0,"entfällt für",IF(N142=0,"",ROUND((VLOOKUP(D142,Durchschnittssätze!$A$5:$Q$48,5,FALSE)/39.8*E142),2))))</f>
        <v/>
      </c>
      <c r="P142" s="69" t="str">
        <f>IF(OR(D142="",D142="Honorar"),"",IF(VLOOKUP(D142,Durchschnittssätze!$A$5:$Q$48,9,FALSE)&lt;0,"Beamte",IF(N142=0,"",ROUND((VLOOKUP(D142,Durchschnittssätze!$A$5:$Q$48,9,FALSE)/39.8*E142),2))))</f>
        <v/>
      </c>
      <c r="Q142" s="68" t="str">
        <f>IF(D142="Honorar",N142,IF(P142="Beamte",VLOOKUP(D142,Durchschnittssätze!$A$5:$Q$48,17,FALSE),IF(N142&lt;O142,"keine",ROUND(IF(AND(N142&gt;=O142,N142&lt;P142),VLOOKUP(D142,Durchschnittssätze!$A$5:$Q$48,13,FALSE),VLOOKUP(D142,Durchschnittssätze!$A$5:$Q$48,17,FALSE)),2))))</f>
        <v>keine</v>
      </c>
      <c r="R142" s="67" t="str">
        <f t="shared" si="190"/>
        <v>Förderung</v>
      </c>
      <c r="S142" s="66">
        <f t="shared" si="191"/>
        <v>0</v>
      </c>
      <c r="T142" s="136"/>
      <c r="U142" s="139"/>
      <c r="V142" s="137"/>
      <c r="W142" s="143">
        <f t="shared" si="192"/>
        <v>1</v>
      </c>
      <c r="X142" s="142">
        <f t="shared" si="193"/>
        <v>0</v>
      </c>
      <c r="Y142" s="141">
        <f t="shared" si="194"/>
        <v>0</v>
      </c>
      <c r="Z142" s="43" t="e">
        <f t="shared" si="195"/>
        <v>#VALUE!</v>
      </c>
      <c r="AA142" s="42" t="e">
        <f t="shared" si="196"/>
        <v>#VALUE!</v>
      </c>
      <c r="AB142" s="41" t="e">
        <f t="shared" si="197"/>
        <v>#VALUE!</v>
      </c>
      <c r="AC142" s="40" t="e">
        <f t="shared" si="198"/>
        <v>#VALUE!</v>
      </c>
      <c r="AD142" s="39" t="e">
        <f t="shared" si="199"/>
        <v>#VALUE!</v>
      </c>
      <c r="AE142" s="38" t="e">
        <f t="shared" si="200"/>
        <v>#VALUE!</v>
      </c>
      <c r="AF142" s="37" t="e">
        <f t="shared" si="201"/>
        <v>#VALUE!</v>
      </c>
      <c r="AG142" s="43" t="e">
        <f t="shared" si="202"/>
        <v>#VALUE!</v>
      </c>
      <c r="AH142" s="42" t="e">
        <f t="shared" si="203"/>
        <v>#VALUE!</v>
      </c>
      <c r="AI142" s="41" t="e">
        <f t="shared" si="204"/>
        <v>#VALUE!</v>
      </c>
      <c r="AJ142" s="40" t="e">
        <f t="shared" si="205"/>
        <v>#VALUE!</v>
      </c>
      <c r="AK142" s="65" t="e">
        <f t="shared" si="206"/>
        <v>#VALUE!</v>
      </c>
      <c r="AL142" s="64" t="e">
        <f t="shared" si="207"/>
        <v>#VALUE!</v>
      </c>
      <c r="AM142" s="30">
        <f t="shared" si="208"/>
        <v>0</v>
      </c>
      <c r="AN142" s="29" t="str">
        <f t="shared" si="209"/>
        <v/>
      </c>
      <c r="AO142" s="2"/>
      <c r="AP142" s="63"/>
      <c r="AQ142" s="63"/>
      <c r="AR142" s="62"/>
      <c r="AS142" s="133"/>
      <c r="AT142" s="137"/>
      <c r="AU142" s="137"/>
      <c r="AV142" s="137"/>
      <c r="AW142" s="137"/>
      <c r="AX142" s="137"/>
      <c r="AY142" s="137"/>
      <c r="AZ142" s="133"/>
      <c r="BA142" s="137"/>
      <c r="BB142" s="137"/>
      <c r="BC142" s="137"/>
      <c r="BD142" s="137"/>
      <c r="BE142" s="137"/>
      <c r="BF142" s="137"/>
      <c r="BG142" s="133"/>
      <c r="BH142" s="133"/>
      <c r="BI142" s="137"/>
      <c r="BJ142" s="137"/>
      <c r="BK142" s="137"/>
      <c r="BL142" s="137"/>
      <c r="BM142" s="137"/>
      <c r="BN142" s="137"/>
      <c r="BO142" s="132"/>
      <c r="BP142" s="134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5"/>
      <c r="CI142" s="133"/>
      <c r="CJ142" s="134"/>
      <c r="CK142" s="133"/>
      <c r="CL142" s="133"/>
      <c r="CM142" s="132"/>
      <c r="CN142" s="132"/>
      <c r="CO142" s="132"/>
      <c r="CP142" s="132"/>
      <c r="CQ142" s="132"/>
      <c r="CR142" s="132"/>
      <c r="CS142" s="132"/>
      <c r="CT142" s="132"/>
      <c r="CU142" s="132"/>
      <c r="CV142" s="132"/>
      <c r="CW142" s="132"/>
      <c r="CX142" s="132"/>
      <c r="CY142" s="132"/>
      <c r="CZ142" s="132"/>
      <c r="DA142" s="132"/>
      <c r="DB142" s="132"/>
      <c r="DC142" s="132"/>
      <c r="DD142" s="132"/>
      <c r="DE142" s="132"/>
      <c r="DF142" s="132"/>
      <c r="DG142" s="132"/>
      <c r="DH142" s="132"/>
      <c r="DI142" s="132"/>
      <c r="DJ142" s="132"/>
      <c r="DK142" s="132"/>
      <c r="DL142" s="132"/>
      <c r="DM142" s="132"/>
      <c r="DN142" s="132"/>
      <c r="DO142" s="132"/>
      <c r="DP142" s="132"/>
      <c r="DQ142" s="132"/>
      <c r="DR142" s="132"/>
      <c r="DS142" s="132"/>
      <c r="DT142" s="132"/>
      <c r="DU142" s="132"/>
      <c r="DV142" s="132"/>
      <c r="DW142" s="132"/>
      <c r="DX142" s="132"/>
      <c r="DY142" s="132"/>
      <c r="DZ142" s="132"/>
      <c r="EA142" s="132"/>
      <c r="EB142" s="132"/>
      <c r="EC142" s="132"/>
      <c r="ED142" s="132"/>
      <c r="EE142" s="132"/>
      <c r="EF142" s="132"/>
      <c r="EG142" s="132"/>
      <c r="EH142" s="132"/>
      <c r="EI142" s="132"/>
      <c r="EJ142" s="132"/>
      <c r="EK142" s="132"/>
      <c r="EL142" s="132"/>
      <c r="EM142" s="132"/>
      <c r="EN142" s="132"/>
      <c r="EO142" s="132"/>
      <c r="EP142" s="132"/>
      <c r="EQ142" s="132"/>
      <c r="ER142" s="132"/>
      <c r="ES142" s="132"/>
      <c r="ET142" s="132"/>
      <c r="EU142" s="132"/>
      <c r="EV142" s="132"/>
      <c r="EW142" s="132"/>
    </row>
    <row r="143" spans="1:153" s="131" customFormat="1" ht="12.95" customHeight="1" outlineLevel="1" x14ac:dyDescent="0.2">
      <c r="A143" s="140"/>
      <c r="B143" s="79"/>
      <c r="C143" s="80"/>
      <c r="D143" s="77"/>
      <c r="E143" s="75"/>
      <c r="F143" s="76"/>
      <c r="G143" s="75">
        <f t="shared" si="186"/>
        <v>0</v>
      </c>
      <c r="H143" s="74"/>
      <c r="I143" s="73"/>
      <c r="J143" s="72" t="str">
        <f t="shared" si="187"/>
        <v/>
      </c>
      <c r="K143" s="53" t="str">
        <f t="shared" si="188"/>
        <v/>
      </c>
      <c r="L143" s="71"/>
      <c r="M143" s="70"/>
      <c r="N143" s="70">
        <f t="shared" si="189"/>
        <v>0</v>
      </c>
      <c r="O143" s="69" t="str">
        <f>IF(OR(D143="",D143="Honorar"),"",IF(VLOOKUP(D143,Durchschnittssätze!$A$5:$Q$48,5,FALSE)&lt;0,"entfällt für",IF(N143=0,"",ROUND((VLOOKUP(D143,Durchschnittssätze!$A$5:$Q$48,5,FALSE)/39.8*E143),2))))</f>
        <v/>
      </c>
      <c r="P143" s="69" t="str">
        <f>IF(OR(D143="",D143="Honorar"),"",IF(VLOOKUP(D143,Durchschnittssätze!$A$5:$Q$48,9,FALSE)&lt;0,"Beamte",IF(N143=0,"",ROUND((VLOOKUP(D143,Durchschnittssätze!$A$5:$Q$48,9,FALSE)/39.8*E143),2))))</f>
        <v/>
      </c>
      <c r="Q143" s="68" t="str">
        <f>IF(D143="Honorar",N143,IF(P143="Beamte",VLOOKUP(D143,Durchschnittssätze!$A$5:$Q$48,17,FALSE),IF(N143&lt;O143,"keine",ROUND(IF(AND(N143&gt;=O143,N143&lt;P143),VLOOKUP(D143,Durchschnittssätze!$A$5:$Q$48,13,FALSE),VLOOKUP(D143,Durchschnittssätze!$A$5:$Q$48,17,FALSE)),2))))</f>
        <v>keine</v>
      </c>
      <c r="R143" s="67" t="str">
        <f t="shared" si="190"/>
        <v>Förderung</v>
      </c>
      <c r="S143" s="66">
        <f t="shared" si="191"/>
        <v>0</v>
      </c>
      <c r="T143" s="136"/>
      <c r="U143" s="139"/>
      <c r="V143" s="137"/>
      <c r="W143" s="143">
        <f t="shared" si="192"/>
        <v>1</v>
      </c>
      <c r="X143" s="142">
        <f t="shared" si="193"/>
        <v>0</v>
      </c>
      <c r="Y143" s="141">
        <f t="shared" si="194"/>
        <v>0</v>
      </c>
      <c r="Z143" s="43" t="e">
        <f t="shared" si="195"/>
        <v>#VALUE!</v>
      </c>
      <c r="AA143" s="42" t="e">
        <f t="shared" si="196"/>
        <v>#VALUE!</v>
      </c>
      <c r="AB143" s="41" t="e">
        <f t="shared" si="197"/>
        <v>#VALUE!</v>
      </c>
      <c r="AC143" s="40" t="e">
        <f t="shared" si="198"/>
        <v>#VALUE!</v>
      </c>
      <c r="AD143" s="39" t="e">
        <f t="shared" si="199"/>
        <v>#VALUE!</v>
      </c>
      <c r="AE143" s="38" t="e">
        <f t="shared" si="200"/>
        <v>#VALUE!</v>
      </c>
      <c r="AF143" s="37" t="e">
        <f t="shared" si="201"/>
        <v>#VALUE!</v>
      </c>
      <c r="AG143" s="43" t="e">
        <f t="shared" si="202"/>
        <v>#VALUE!</v>
      </c>
      <c r="AH143" s="42" t="e">
        <f t="shared" si="203"/>
        <v>#VALUE!</v>
      </c>
      <c r="AI143" s="41" t="e">
        <f t="shared" si="204"/>
        <v>#VALUE!</v>
      </c>
      <c r="AJ143" s="40" t="e">
        <f t="shared" si="205"/>
        <v>#VALUE!</v>
      </c>
      <c r="AK143" s="65" t="e">
        <f t="shared" si="206"/>
        <v>#VALUE!</v>
      </c>
      <c r="AL143" s="64" t="e">
        <f t="shared" si="207"/>
        <v>#VALUE!</v>
      </c>
      <c r="AM143" s="30">
        <f t="shared" si="208"/>
        <v>0</v>
      </c>
      <c r="AN143" s="29" t="str">
        <f t="shared" si="209"/>
        <v/>
      </c>
      <c r="AO143" s="2"/>
      <c r="AP143" s="63"/>
      <c r="AQ143" s="63"/>
      <c r="AR143" s="62"/>
      <c r="AS143" s="133"/>
      <c r="AT143" s="137"/>
      <c r="AU143" s="137"/>
      <c r="AV143" s="137"/>
      <c r="AW143" s="137"/>
      <c r="AX143" s="137"/>
      <c r="AY143" s="137"/>
      <c r="AZ143" s="133"/>
      <c r="BA143" s="137"/>
      <c r="BB143" s="137"/>
      <c r="BC143" s="137"/>
      <c r="BD143" s="137"/>
      <c r="BE143" s="137"/>
      <c r="BF143" s="137"/>
      <c r="BG143" s="133"/>
      <c r="BH143" s="133"/>
      <c r="BI143" s="137"/>
      <c r="BJ143" s="137"/>
      <c r="BK143" s="137"/>
      <c r="BL143" s="137"/>
      <c r="BM143" s="137"/>
      <c r="BN143" s="137"/>
      <c r="BO143" s="132"/>
      <c r="BP143" s="134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5"/>
      <c r="CI143" s="133"/>
      <c r="CJ143" s="134"/>
      <c r="CK143" s="133"/>
      <c r="CL143" s="133"/>
      <c r="CM143" s="132"/>
      <c r="CN143" s="132"/>
      <c r="CO143" s="132"/>
      <c r="CP143" s="132"/>
      <c r="CQ143" s="132"/>
      <c r="CR143" s="132"/>
      <c r="CS143" s="132"/>
      <c r="CT143" s="132"/>
      <c r="CU143" s="132"/>
      <c r="CV143" s="132"/>
      <c r="CW143" s="132"/>
      <c r="CX143" s="132"/>
      <c r="CY143" s="132"/>
      <c r="CZ143" s="132"/>
      <c r="DA143" s="132"/>
      <c r="DB143" s="132"/>
      <c r="DC143" s="132"/>
      <c r="DD143" s="132"/>
      <c r="DE143" s="132"/>
      <c r="DF143" s="132"/>
      <c r="DG143" s="132"/>
      <c r="DH143" s="132"/>
      <c r="DI143" s="132"/>
      <c r="DJ143" s="132"/>
      <c r="DK143" s="132"/>
      <c r="DL143" s="132"/>
      <c r="DM143" s="132"/>
      <c r="DN143" s="132"/>
      <c r="DO143" s="132"/>
      <c r="DP143" s="132"/>
      <c r="DQ143" s="132"/>
      <c r="DR143" s="132"/>
      <c r="DS143" s="132"/>
      <c r="DT143" s="132"/>
      <c r="DU143" s="132"/>
      <c r="DV143" s="132"/>
      <c r="DW143" s="132"/>
      <c r="DX143" s="132"/>
      <c r="DY143" s="132"/>
      <c r="DZ143" s="132"/>
      <c r="EA143" s="132"/>
      <c r="EB143" s="132"/>
      <c r="EC143" s="132"/>
      <c r="ED143" s="132"/>
      <c r="EE143" s="132"/>
      <c r="EF143" s="132"/>
      <c r="EG143" s="132"/>
      <c r="EH143" s="132"/>
      <c r="EI143" s="132"/>
      <c r="EJ143" s="132"/>
      <c r="EK143" s="132"/>
      <c r="EL143" s="132"/>
      <c r="EM143" s="132"/>
      <c r="EN143" s="132"/>
      <c r="EO143" s="132"/>
      <c r="EP143" s="132"/>
      <c r="EQ143" s="132"/>
      <c r="ER143" s="132"/>
      <c r="ES143" s="132"/>
      <c r="ET143" s="132"/>
      <c r="EU143" s="132"/>
      <c r="EV143" s="132"/>
      <c r="EW143" s="132"/>
    </row>
    <row r="144" spans="1:153" s="131" customFormat="1" ht="12.95" customHeight="1" outlineLevel="1" x14ac:dyDescent="0.2">
      <c r="A144" s="140"/>
      <c r="B144" s="79"/>
      <c r="C144" s="78"/>
      <c r="D144" s="77"/>
      <c r="E144" s="75"/>
      <c r="F144" s="76"/>
      <c r="G144" s="75">
        <f t="shared" si="186"/>
        <v>0</v>
      </c>
      <c r="H144" s="74"/>
      <c r="I144" s="73"/>
      <c r="J144" s="72" t="str">
        <f t="shared" si="187"/>
        <v/>
      </c>
      <c r="K144" s="53" t="str">
        <f t="shared" si="188"/>
        <v/>
      </c>
      <c r="L144" s="71"/>
      <c r="M144" s="70"/>
      <c r="N144" s="70">
        <f t="shared" si="189"/>
        <v>0</v>
      </c>
      <c r="O144" s="69" t="str">
        <f>IF(OR(D144="",D144="Honorar"),"",IF(VLOOKUP(D144,Durchschnittssätze!$A$5:$Q$48,5,FALSE)&lt;0,"entfällt für",IF(N144=0,"",ROUND((VLOOKUP(D144,Durchschnittssätze!$A$5:$Q$48,5,FALSE)/39.8*E144),2))))</f>
        <v/>
      </c>
      <c r="P144" s="69" t="str">
        <f>IF(OR(D144="",D144="Honorar"),"",IF(VLOOKUP(D144,Durchschnittssätze!$A$5:$Q$48,9,FALSE)&lt;0,"Beamte",IF(N144=0,"",ROUND((VLOOKUP(D144,Durchschnittssätze!$A$5:$Q$48,9,FALSE)/39.8*E144),2))))</f>
        <v/>
      </c>
      <c r="Q144" s="68" t="str">
        <f>IF(D144="Honorar",N144,IF(P144="Beamte",VLOOKUP(D144,Durchschnittssätze!$A$5:$Q$48,17,FALSE),IF(N144&lt;O144,"keine",ROUND(IF(AND(N144&gt;=O144,N144&lt;P144),VLOOKUP(D144,Durchschnittssätze!$A$5:$Q$48,13,FALSE),VLOOKUP(D144,Durchschnittssätze!$A$5:$Q$48,17,FALSE)),2))))</f>
        <v>keine</v>
      </c>
      <c r="R144" s="67" t="str">
        <f t="shared" si="190"/>
        <v>Förderung</v>
      </c>
      <c r="S144" s="66">
        <f t="shared" si="191"/>
        <v>0</v>
      </c>
      <c r="T144" s="136"/>
      <c r="U144" s="139"/>
      <c r="V144" s="137"/>
      <c r="W144" s="143">
        <f t="shared" si="192"/>
        <v>1</v>
      </c>
      <c r="X144" s="142">
        <f t="shared" si="193"/>
        <v>0</v>
      </c>
      <c r="Y144" s="141">
        <f t="shared" si="194"/>
        <v>0</v>
      </c>
      <c r="Z144" s="43" t="e">
        <f t="shared" si="195"/>
        <v>#VALUE!</v>
      </c>
      <c r="AA144" s="42" t="e">
        <f t="shared" si="196"/>
        <v>#VALUE!</v>
      </c>
      <c r="AB144" s="41" t="e">
        <f t="shared" si="197"/>
        <v>#VALUE!</v>
      </c>
      <c r="AC144" s="40" t="e">
        <f t="shared" si="198"/>
        <v>#VALUE!</v>
      </c>
      <c r="AD144" s="39" t="e">
        <f t="shared" si="199"/>
        <v>#VALUE!</v>
      </c>
      <c r="AE144" s="38" t="e">
        <f t="shared" si="200"/>
        <v>#VALUE!</v>
      </c>
      <c r="AF144" s="37" t="e">
        <f t="shared" si="201"/>
        <v>#VALUE!</v>
      </c>
      <c r="AG144" s="43" t="e">
        <f t="shared" si="202"/>
        <v>#VALUE!</v>
      </c>
      <c r="AH144" s="42" t="e">
        <f t="shared" si="203"/>
        <v>#VALUE!</v>
      </c>
      <c r="AI144" s="41" t="e">
        <f t="shared" si="204"/>
        <v>#VALUE!</v>
      </c>
      <c r="AJ144" s="40" t="e">
        <f t="shared" si="205"/>
        <v>#VALUE!</v>
      </c>
      <c r="AK144" s="65" t="e">
        <f t="shared" si="206"/>
        <v>#VALUE!</v>
      </c>
      <c r="AL144" s="64" t="e">
        <f t="shared" si="207"/>
        <v>#VALUE!</v>
      </c>
      <c r="AM144" s="30">
        <f t="shared" si="208"/>
        <v>0</v>
      </c>
      <c r="AN144" s="29" t="str">
        <f t="shared" si="209"/>
        <v/>
      </c>
      <c r="AO144" s="2"/>
      <c r="AP144" s="63"/>
      <c r="AQ144" s="63"/>
      <c r="AR144" s="62"/>
      <c r="AS144" s="133"/>
      <c r="AT144" s="137"/>
      <c r="AU144" s="137"/>
      <c r="AV144" s="137"/>
      <c r="AW144" s="137"/>
      <c r="AX144" s="137"/>
      <c r="AY144" s="137"/>
      <c r="AZ144" s="133"/>
      <c r="BA144" s="137"/>
      <c r="BB144" s="137"/>
      <c r="BC144" s="137"/>
      <c r="BD144" s="137"/>
      <c r="BE144" s="137"/>
      <c r="BF144" s="137"/>
      <c r="BG144" s="133"/>
      <c r="BH144" s="133"/>
      <c r="BI144" s="137"/>
      <c r="BJ144" s="137"/>
      <c r="BK144" s="137"/>
      <c r="BL144" s="137"/>
      <c r="BM144" s="137"/>
      <c r="BN144" s="137"/>
      <c r="BO144" s="132"/>
      <c r="BP144" s="134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6"/>
      <c r="CE144" s="136"/>
      <c r="CF144" s="136"/>
      <c r="CG144" s="136"/>
      <c r="CH144" s="135"/>
      <c r="CI144" s="133"/>
      <c r="CJ144" s="134"/>
      <c r="CK144" s="133"/>
      <c r="CL144" s="133"/>
      <c r="CM144" s="132"/>
      <c r="CN144" s="132"/>
      <c r="CO144" s="132"/>
      <c r="CP144" s="132"/>
      <c r="CQ144" s="132"/>
      <c r="CR144" s="132"/>
      <c r="CS144" s="132"/>
      <c r="CT144" s="132"/>
      <c r="CU144" s="132"/>
      <c r="CV144" s="132"/>
      <c r="CW144" s="132"/>
      <c r="CX144" s="132"/>
      <c r="CY144" s="132"/>
      <c r="CZ144" s="132"/>
      <c r="DA144" s="132"/>
      <c r="DB144" s="132"/>
      <c r="DC144" s="132"/>
      <c r="DD144" s="132"/>
      <c r="DE144" s="132"/>
      <c r="DF144" s="132"/>
      <c r="DG144" s="132"/>
      <c r="DH144" s="132"/>
      <c r="DI144" s="132"/>
      <c r="DJ144" s="132"/>
      <c r="DK144" s="132"/>
      <c r="DL144" s="132"/>
      <c r="DM144" s="132"/>
      <c r="DN144" s="132"/>
      <c r="DO144" s="132"/>
      <c r="DP144" s="132"/>
      <c r="DQ144" s="132"/>
      <c r="DR144" s="132"/>
      <c r="DS144" s="132"/>
      <c r="DT144" s="132"/>
      <c r="DU144" s="132"/>
      <c r="DV144" s="132"/>
      <c r="DW144" s="132"/>
      <c r="DX144" s="132"/>
      <c r="DY144" s="132"/>
      <c r="DZ144" s="132"/>
      <c r="EA144" s="132"/>
      <c r="EB144" s="132"/>
      <c r="EC144" s="132"/>
      <c r="ED144" s="132"/>
      <c r="EE144" s="132"/>
      <c r="EF144" s="132"/>
      <c r="EG144" s="132"/>
      <c r="EH144" s="132"/>
      <c r="EI144" s="132"/>
      <c r="EJ144" s="132"/>
      <c r="EK144" s="132"/>
      <c r="EL144" s="132"/>
      <c r="EM144" s="132"/>
      <c r="EN144" s="132"/>
      <c r="EO144" s="132"/>
      <c r="EP144" s="132"/>
      <c r="EQ144" s="132"/>
      <c r="ER144" s="132"/>
      <c r="ES144" s="132"/>
      <c r="ET144" s="132"/>
      <c r="EU144" s="132"/>
      <c r="EV144" s="132"/>
      <c r="EW144" s="132"/>
    </row>
    <row r="145" spans="1:153" s="131" customFormat="1" ht="12.95" customHeight="1" outlineLevel="1" x14ac:dyDescent="0.2">
      <c r="A145" s="140"/>
      <c r="B145" s="79"/>
      <c r="C145" s="80"/>
      <c r="D145" s="77"/>
      <c r="E145" s="75"/>
      <c r="F145" s="76"/>
      <c r="G145" s="75">
        <f t="shared" si="186"/>
        <v>0</v>
      </c>
      <c r="H145" s="74"/>
      <c r="I145" s="73"/>
      <c r="J145" s="72" t="str">
        <f t="shared" si="187"/>
        <v/>
      </c>
      <c r="K145" s="53" t="str">
        <f t="shared" si="188"/>
        <v/>
      </c>
      <c r="L145" s="71"/>
      <c r="M145" s="70"/>
      <c r="N145" s="70">
        <f t="shared" si="189"/>
        <v>0</v>
      </c>
      <c r="O145" s="69" t="str">
        <f>IF(OR(D145="",D145="Honorar"),"",IF(VLOOKUP(D145,Durchschnittssätze!$A$5:$Q$48,5,FALSE)&lt;0,"entfällt für",IF(N145=0,"",ROUND((VLOOKUP(D145,Durchschnittssätze!$A$5:$Q$48,5,FALSE)/39.8*E145),2))))</f>
        <v/>
      </c>
      <c r="P145" s="69" t="str">
        <f>IF(OR(D145="",D145="Honorar"),"",IF(VLOOKUP(D145,Durchschnittssätze!$A$5:$Q$48,9,FALSE)&lt;0,"Beamte",IF(N145=0,"",ROUND((VLOOKUP(D145,Durchschnittssätze!$A$5:$Q$48,9,FALSE)/39.8*E145),2))))</f>
        <v/>
      </c>
      <c r="Q145" s="68" t="str">
        <f>IF(D145="Honorar",N145,IF(P145="Beamte",VLOOKUP(D145,Durchschnittssätze!$A$5:$Q$48,17,FALSE),IF(N145&lt;O145,"keine",ROUND(IF(AND(N145&gt;=O145,N145&lt;P145),VLOOKUP(D145,Durchschnittssätze!$A$5:$Q$48,13,FALSE),VLOOKUP(D145,Durchschnittssätze!$A$5:$Q$48,17,FALSE)),2))))</f>
        <v>keine</v>
      </c>
      <c r="R145" s="67" t="str">
        <f t="shared" si="190"/>
        <v>Förderung</v>
      </c>
      <c r="S145" s="66">
        <f t="shared" si="191"/>
        <v>0</v>
      </c>
      <c r="T145" s="136"/>
      <c r="U145" s="139"/>
      <c r="V145" s="137"/>
      <c r="W145" s="143">
        <f t="shared" si="192"/>
        <v>1</v>
      </c>
      <c r="X145" s="142">
        <f t="shared" si="193"/>
        <v>0</v>
      </c>
      <c r="Y145" s="141">
        <f t="shared" si="194"/>
        <v>0</v>
      </c>
      <c r="Z145" s="43" t="e">
        <f t="shared" si="195"/>
        <v>#VALUE!</v>
      </c>
      <c r="AA145" s="42" t="e">
        <f t="shared" si="196"/>
        <v>#VALUE!</v>
      </c>
      <c r="AB145" s="41" t="e">
        <f t="shared" si="197"/>
        <v>#VALUE!</v>
      </c>
      <c r="AC145" s="40" t="e">
        <f t="shared" si="198"/>
        <v>#VALUE!</v>
      </c>
      <c r="AD145" s="39" t="e">
        <f t="shared" si="199"/>
        <v>#VALUE!</v>
      </c>
      <c r="AE145" s="38" t="e">
        <f t="shared" si="200"/>
        <v>#VALUE!</v>
      </c>
      <c r="AF145" s="37" t="e">
        <f t="shared" si="201"/>
        <v>#VALUE!</v>
      </c>
      <c r="AG145" s="43" t="e">
        <f t="shared" si="202"/>
        <v>#VALUE!</v>
      </c>
      <c r="AH145" s="42" t="e">
        <f t="shared" si="203"/>
        <v>#VALUE!</v>
      </c>
      <c r="AI145" s="41" t="e">
        <f t="shared" si="204"/>
        <v>#VALUE!</v>
      </c>
      <c r="AJ145" s="40" t="e">
        <f t="shared" si="205"/>
        <v>#VALUE!</v>
      </c>
      <c r="AK145" s="65" t="e">
        <f t="shared" si="206"/>
        <v>#VALUE!</v>
      </c>
      <c r="AL145" s="64" t="e">
        <f t="shared" si="207"/>
        <v>#VALUE!</v>
      </c>
      <c r="AM145" s="30">
        <f t="shared" si="208"/>
        <v>0</v>
      </c>
      <c r="AN145" s="29" t="str">
        <f t="shared" si="209"/>
        <v/>
      </c>
      <c r="AO145" s="2"/>
      <c r="AP145" s="63"/>
      <c r="AQ145" s="63"/>
      <c r="AR145" s="62"/>
      <c r="AS145" s="133"/>
      <c r="AT145" s="137"/>
      <c r="AU145" s="137"/>
      <c r="AV145" s="137"/>
      <c r="AW145" s="137"/>
      <c r="AX145" s="137"/>
      <c r="AY145" s="137"/>
      <c r="AZ145" s="133"/>
      <c r="BA145" s="137"/>
      <c r="BB145" s="137"/>
      <c r="BC145" s="137"/>
      <c r="BD145" s="137"/>
      <c r="BE145" s="137"/>
      <c r="BF145" s="137"/>
      <c r="BG145" s="133"/>
      <c r="BH145" s="133"/>
      <c r="BI145" s="137"/>
      <c r="BJ145" s="137"/>
      <c r="BK145" s="137"/>
      <c r="BL145" s="137"/>
      <c r="BM145" s="137"/>
      <c r="BN145" s="137"/>
      <c r="BO145" s="132"/>
      <c r="BP145" s="134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5"/>
      <c r="CI145" s="133"/>
      <c r="CJ145" s="134"/>
      <c r="CK145" s="133"/>
      <c r="CL145" s="133"/>
      <c r="CM145" s="132"/>
      <c r="CN145" s="132"/>
      <c r="CO145" s="132"/>
      <c r="CP145" s="132"/>
      <c r="CQ145" s="132"/>
      <c r="CR145" s="132"/>
      <c r="CS145" s="132"/>
      <c r="CT145" s="132"/>
      <c r="CU145" s="132"/>
      <c r="CV145" s="132"/>
      <c r="CW145" s="132"/>
      <c r="CX145" s="132"/>
      <c r="CY145" s="132"/>
      <c r="CZ145" s="132"/>
      <c r="DA145" s="132"/>
      <c r="DB145" s="132"/>
      <c r="DC145" s="132"/>
      <c r="DD145" s="132"/>
      <c r="DE145" s="132"/>
      <c r="DF145" s="132"/>
      <c r="DG145" s="132"/>
      <c r="DH145" s="132"/>
      <c r="DI145" s="132"/>
      <c r="DJ145" s="132"/>
      <c r="DK145" s="132"/>
      <c r="DL145" s="132"/>
      <c r="DM145" s="132"/>
      <c r="DN145" s="132"/>
      <c r="DO145" s="132"/>
      <c r="DP145" s="132"/>
      <c r="DQ145" s="132"/>
      <c r="DR145" s="132"/>
      <c r="DS145" s="132"/>
      <c r="DT145" s="132"/>
      <c r="DU145" s="132"/>
      <c r="DV145" s="132"/>
      <c r="DW145" s="132"/>
      <c r="DX145" s="132"/>
      <c r="DY145" s="132"/>
      <c r="DZ145" s="132"/>
      <c r="EA145" s="132"/>
      <c r="EB145" s="132"/>
      <c r="EC145" s="132"/>
      <c r="ED145" s="132"/>
      <c r="EE145" s="132"/>
      <c r="EF145" s="132"/>
      <c r="EG145" s="132"/>
      <c r="EH145" s="132"/>
      <c r="EI145" s="132"/>
      <c r="EJ145" s="132"/>
      <c r="EK145" s="132"/>
      <c r="EL145" s="132"/>
      <c r="EM145" s="132"/>
      <c r="EN145" s="132"/>
      <c r="EO145" s="132"/>
      <c r="EP145" s="132"/>
      <c r="EQ145" s="132"/>
      <c r="ER145" s="132"/>
      <c r="ES145" s="132"/>
      <c r="ET145" s="132"/>
      <c r="EU145" s="132"/>
      <c r="EV145" s="132"/>
      <c r="EW145" s="132"/>
    </row>
    <row r="146" spans="1:153" s="131" customFormat="1" ht="12.95" customHeight="1" outlineLevel="1" x14ac:dyDescent="0.2">
      <c r="A146" s="140"/>
      <c r="B146" s="79"/>
      <c r="C146" s="80"/>
      <c r="D146" s="77"/>
      <c r="E146" s="75"/>
      <c r="F146" s="76"/>
      <c r="G146" s="75">
        <f t="shared" si="186"/>
        <v>0</v>
      </c>
      <c r="H146" s="74"/>
      <c r="I146" s="73"/>
      <c r="J146" s="72" t="str">
        <f t="shared" si="187"/>
        <v/>
      </c>
      <c r="K146" s="53" t="str">
        <f t="shared" si="188"/>
        <v/>
      </c>
      <c r="L146" s="71"/>
      <c r="M146" s="70"/>
      <c r="N146" s="70">
        <f t="shared" si="189"/>
        <v>0</v>
      </c>
      <c r="O146" s="69" t="str">
        <f>IF(OR(D146="",D146="Honorar"),"",IF(VLOOKUP(D146,Durchschnittssätze!$A$5:$Q$48,5,FALSE)&lt;0,"entfällt für",IF(N146=0,"",ROUND((VLOOKUP(D146,Durchschnittssätze!$A$5:$Q$48,5,FALSE)/39.8*E146),2))))</f>
        <v/>
      </c>
      <c r="P146" s="69" t="str">
        <f>IF(OR(D146="",D146="Honorar"),"",IF(VLOOKUP(D146,Durchschnittssätze!$A$5:$Q$48,9,FALSE)&lt;0,"Beamte",IF(N146=0,"",ROUND((VLOOKUP(D146,Durchschnittssätze!$A$5:$Q$48,9,FALSE)/39.8*E146),2))))</f>
        <v/>
      </c>
      <c r="Q146" s="68" t="str">
        <f>IF(D146="Honorar",N146,IF(P146="Beamte",VLOOKUP(D146,Durchschnittssätze!$A$5:$Q$48,17,FALSE),IF(N146&lt;O146,"keine",ROUND(IF(AND(N146&gt;=O146,N146&lt;P146),VLOOKUP(D146,Durchschnittssätze!$A$5:$Q$48,13,FALSE),VLOOKUP(D146,Durchschnittssätze!$A$5:$Q$48,17,FALSE)),2))))</f>
        <v>keine</v>
      </c>
      <c r="R146" s="67" t="str">
        <f t="shared" si="190"/>
        <v>Förderung</v>
      </c>
      <c r="S146" s="66">
        <f t="shared" si="191"/>
        <v>0</v>
      </c>
      <c r="T146" s="136"/>
      <c r="U146" s="139"/>
      <c r="V146" s="137"/>
      <c r="W146" s="143">
        <f t="shared" si="192"/>
        <v>1</v>
      </c>
      <c r="X146" s="142">
        <f t="shared" si="193"/>
        <v>0</v>
      </c>
      <c r="Y146" s="141">
        <f t="shared" si="194"/>
        <v>0</v>
      </c>
      <c r="Z146" s="43" t="e">
        <f t="shared" si="195"/>
        <v>#VALUE!</v>
      </c>
      <c r="AA146" s="42" t="e">
        <f t="shared" si="196"/>
        <v>#VALUE!</v>
      </c>
      <c r="AB146" s="41" t="e">
        <f t="shared" si="197"/>
        <v>#VALUE!</v>
      </c>
      <c r="AC146" s="40" t="e">
        <f t="shared" si="198"/>
        <v>#VALUE!</v>
      </c>
      <c r="AD146" s="39" t="e">
        <f t="shared" si="199"/>
        <v>#VALUE!</v>
      </c>
      <c r="AE146" s="38" t="e">
        <f t="shared" si="200"/>
        <v>#VALUE!</v>
      </c>
      <c r="AF146" s="37" t="e">
        <f t="shared" si="201"/>
        <v>#VALUE!</v>
      </c>
      <c r="AG146" s="43" t="e">
        <f t="shared" si="202"/>
        <v>#VALUE!</v>
      </c>
      <c r="AH146" s="42" t="e">
        <f t="shared" si="203"/>
        <v>#VALUE!</v>
      </c>
      <c r="AI146" s="41" t="e">
        <f t="shared" si="204"/>
        <v>#VALUE!</v>
      </c>
      <c r="AJ146" s="40" t="e">
        <f t="shared" si="205"/>
        <v>#VALUE!</v>
      </c>
      <c r="AK146" s="65" t="e">
        <f t="shared" si="206"/>
        <v>#VALUE!</v>
      </c>
      <c r="AL146" s="64" t="e">
        <f t="shared" si="207"/>
        <v>#VALUE!</v>
      </c>
      <c r="AM146" s="30">
        <f t="shared" si="208"/>
        <v>0</v>
      </c>
      <c r="AN146" s="29" t="str">
        <f t="shared" si="209"/>
        <v/>
      </c>
      <c r="AO146" s="2"/>
      <c r="AP146" s="63"/>
      <c r="AQ146" s="63"/>
      <c r="AR146" s="62"/>
      <c r="AS146" s="133"/>
      <c r="AT146" s="137"/>
      <c r="AU146" s="137"/>
      <c r="AV146" s="137"/>
      <c r="AW146" s="137"/>
      <c r="AX146" s="137"/>
      <c r="AY146" s="137"/>
      <c r="AZ146" s="133"/>
      <c r="BA146" s="137"/>
      <c r="BB146" s="137"/>
      <c r="BC146" s="137"/>
      <c r="BD146" s="137"/>
      <c r="BE146" s="137"/>
      <c r="BF146" s="137"/>
      <c r="BG146" s="133"/>
      <c r="BH146" s="133"/>
      <c r="BI146" s="137"/>
      <c r="BJ146" s="137"/>
      <c r="BK146" s="137"/>
      <c r="BL146" s="137"/>
      <c r="BM146" s="137"/>
      <c r="BN146" s="137"/>
      <c r="BO146" s="132"/>
      <c r="BP146" s="134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136"/>
      <c r="CC146" s="136"/>
      <c r="CD146" s="136"/>
      <c r="CE146" s="136"/>
      <c r="CF146" s="136"/>
      <c r="CG146" s="136"/>
      <c r="CH146" s="135"/>
      <c r="CI146" s="133"/>
      <c r="CJ146" s="134"/>
      <c r="CK146" s="133"/>
      <c r="CL146" s="133"/>
      <c r="CM146" s="132"/>
      <c r="CN146" s="132"/>
      <c r="CO146" s="132"/>
      <c r="CP146" s="132"/>
      <c r="CQ146" s="132"/>
      <c r="CR146" s="132"/>
      <c r="CS146" s="132"/>
      <c r="CT146" s="132"/>
      <c r="CU146" s="132"/>
      <c r="CV146" s="132"/>
      <c r="CW146" s="132"/>
      <c r="CX146" s="132"/>
      <c r="CY146" s="132"/>
      <c r="CZ146" s="132"/>
      <c r="DA146" s="132"/>
      <c r="DB146" s="132"/>
      <c r="DC146" s="132"/>
      <c r="DD146" s="132"/>
      <c r="DE146" s="132"/>
      <c r="DF146" s="132"/>
      <c r="DG146" s="132"/>
      <c r="DH146" s="132"/>
      <c r="DI146" s="132"/>
      <c r="DJ146" s="132"/>
      <c r="DK146" s="132"/>
      <c r="DL146" s="132"/>
      <c r="DM146" s="132"/>
      <c r="DN146" s="132"/>
      <c r="DO146" s="132"/>
      <c r="DP146" s="132"/>
      <c r="DQ146" s="132"/>
      <c r="DR146" s="132"/>
      <c r="DS146" s="132"/>
      <c r="DT146" s="132"/>
      <c r="DU146" s="132"/>
      <c r="DV146" s="132"/>
      <c r="DW146" s="132"/>
      <c r="DX146" s="132"/>
      <c r="DY146" s="132"/>
      <c r="DZ146" s="132"/>
      <c r="EA146" s="132"/>
      <c r="EB146" s="132"/>
      <c r="EC146" s="132"/>
      <c r="ED146" s="132"/>
      <c r="EE146" s="132"/>
      <c r="EF146" s="132"/>
      <c r="EG146" s="132"/>
      <c r="EH146" s="132"/>
      <c r="EI146" s="132"/>
      <c r="EJ146" s="132"/>
      <c r="EK146" s="132"/>
      <c r="EL146" s="132"/>
      <c r="EM146" s="132"/>
      <c r="EN146" s="132"/>
      <c r="EO146" s="132"/>
      <c r="EP146" s="132"/>
      <c r="EQ146" s="132"/>
      <c r="ER146" s="132"/>
      <c r="ES146" s="132"/>
      <c r="ET146" s="132"/>
      <c r="EU146" s="132"/>
      <c r="EV146" s="132"/>
      <c r="EW146" s="132"/>
    </row>
    <row r="147" spans="1:153" s="131" customFormat="1" ht="12.95" customHeight="1" outlineLevel="1" x14ac:dyDescent="0.2">
      <c r="A147" s="140"/>
      <c r="B147" s="79"/>
      <c r="C147" s="78"/>
      <c r="D147" s="77"/>
      <c r="E147" s="75"/>
      <c r="F147" s="76"/>
      <c r="G147" s="75">
        <f t="shared" si="186"/>
        <v>0</v>
      </c>
      <c r="H147" s="74"/>
      <c r="I147" s="73"/>
      <c r="J147" s="72" t="str">
        <f t="shared" si="187"/>
        <v/>
      </c>
      <c r="K147" s="53" t="str">
        <f t="shared" si="188"/>
        <v/>
      </c>
      <c r="L147" s="71"/>
      <c r="M147" s="70"/>
      <c r="N147" s="70">
        <f t="shared" si="189"/>
        <v>0</v>
      </c>
      <c r="O147" s="69" t="str">
        <f>IF(OR(D147="",D147="Honorar"),"",IF(VLOOKUP(D147,Durchschnittssätze!$A$5:$Q$48,5,FALSE)&lt;0,"entfällt für",IF(N147=0,"",ROUND((VLOOKUP(D147,Durchschnittssätze!$A$5:$Q$48,5,FALSE)/39.8*E147),2))))</f>
        <v/>
      </c>
      <c r="P147" s="69" t="str">
        <f>IF(OR(D147="",D147="Honorar"),"",IF(VLOOKUP(D147,Durchschnittssätze!$A$5:$Q$48,9,FALSE)&lt;0,"Beamte",IF(N147=0,"",ROUND((VLOOKUP(D147,Durchschnittssätze!$A$5:$Q$48,9,FALSE)/39.8*E147),2))))</f>
        <v/>
      </c>
      <c r="Q147" s="68" t="str">
        <f>IF(D147="Honorar",N147,IF(P147="Beamte",VLOOKUP(D147,Durchschnittssätze!$A$5:$Q$48,17,FALSE),IF(N147&lt;O147,"keine",ROUND(IF(AND(N147&gt;=O147,N147&lt;P147),VLOOKUP(D147,Durchschnittssätze!$A$5:$Q$48,13,FALSE),VLOOKUP(D147,Durchschnittssätze!$A$5:$Q$48,17,FALSE)),2))))</f>
        <v>keine</v>
      </c>
      <c r="R147" s="67" t="str">
        <f t="shared" si="190"/>
        <v>Förderung</v>
      </c>
      <c r="S147" s="66">
        <f t="shared" si="191"/>
        <v>0</v>
      </c>
      <c r="T147" s="136"/>
      <c r="U147" s="139"/>
      <c r="V147" s="137"/>
      <c r="W147" s="143">
        <f t="shared" si="192"/>
        <v>1</v>
      </c>
      <c r="X147" s="142">
        <f t="shared" si="193"/>
        <v>0</v>
      </c>
      <c r="Y147" s="141">
        <f t="shared" si="194"/>
        <v>0</v>
      </c>
      <c r="Z147" s="43" t="e">
        <f t="shared" si="195"/>
        <v>#VALUE!</v>
      </c>
      <c r="AA147" s="42" t="e">
        <f t="shared" si="196"/>
        <v>#VALUE!</v>
      </c>
      <c r="AB147" s="41" t="e">
        <f t="shared" si="197"/>
        <v>#VALUE!</v>
      </c>
      <c r="AC147" s="40" t="e">
        <f t="shared" si="198"/>
        <v>#VALUE!</v>
      </c>
      <c r="AD147" s="39" t="e">
        <f t="shared" si="199"/>
        <v>#VALUE!</v>
      </c>
      <c r="AE147" s="38" t="e">
        <f t="shared" si="200"/>
        <v>#VALUE!</v>
      </c>
      <c r="AF147" s="37" t="e">
        <f t="shared" si="201"/>
        <v>#VALUE!</v>
      </c>
      <c r="AG147" s="43" t="e">
        <f t="shared" si="202"/>
        <v>#VALUE!</v>
      </c>
      <c r="AH147" s="42" t="e">
        <f t="shared" si="203"/>
        <v>#VALUE!</v>
      </c>
      <c r="AI147" s="41" t="e">
        <f t="shared" si="204"/>
        <v>#VALUE!</v>
      </c>
      <c r="AJ147" s="40" t="e">
        <f t="shared" si="205"/>
        <v>#VALUE!</v>
      </c>
      <c r="AK147" s="65" t="e">
        <f t="shared" si="206"/>
        <v>#VALUE!</v>
      </c>
      <c r="AL147" s="64" t="e">
        <f t="shared" si="207"/>
        <v>#VALUE!</v>
      </c>
      <c r="AM147" s="30">
        <f t="shared" si="208"/>
        <v>0</v>
      </c>
      <c r="AN147" s="29" t="str">
        <f t="shared" si="209"/>
        <v/>
      </c>
      <c r="AO147" s="2"/>
      <c r="AP147" s="63"/>
      <c r="AQ147" s="63"/>
      <c r="AR147" s="62"/>
      <c r="AS147" s="133"/>
      <c r="AT147" s="137"/>
      <c r="AU147" s="137"/>
      <c r="AV147" s="137"/>
      <c r="AW147" s="137"/>
      <c r="AX147" s="137"/>
      <c r="AY147" s="137"/>
      <c r="AZ147" s="133"/>
      <c r="BA147" s="137"/>
      <c r="BB147" s="137"/>
      <c r="BC147" s="137"/>
      <c r="BD147" s="137"/>
      <c r="BE147" s="137"/>
      <c r="BF147" s="137"/>
      <c r="BG147" s="133"/>
      <c r="BH147" s="133"/>
      <c r="BI147" s="137"/>
      <c r="BJ147" s="137"/>
      <c r="BK147" s="137"/>
      <c r="BL147" s="137"/>
      <c r="BM147" s="137"/>
      <c r="BN147" s="137"/>
      <c r="BO147" s="132"/>
      <c r="BP147" s="134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5"/>
      <c r="CI147" s="133"/>
      <c r="CJ147" s="134"/>
      <c r="CK147" s="133"/>
      <c r="CL147" s="133"/>
      <c r="CM147" s="132"/>
      <c r="CN147" s="132"/>
      <c r="CO147" s="132"/>
      <c r="CP147" s="132"/>
      <c r="CQ147" s="132"/>
      <c r="CR147" s="132"/>
      <c r="CS147" s="132"/>
      <c r="CT147" s="132"/>
      <c r="CU147" s="132"/>
      <c r="CV147" s="132"/>
      <c r="CW147" s="132"/>
      <c r="CX147" s="132"/>
      <c r="CY147" s="132"/>
      <c r="CZ147" s="132"/>
      <c r="DA147" s="132"/>
      <c r="DB147" s="132"/>
      <c r="DC147" s="132"/>
      <c r="DD147" s="132"/>
      <c r="DE147" s="132"/>
      <c r="DF147" s="132"/>
      <c r="DG147" s="132"/>
      <c r="DH147" s="132"/>
      <c r="DI147" s="132"/>
      <c r="DJ147" s="132"/>
      <c r="DK147" s="132"/>
      <c r="DL147" s="132"/>
      <c r="DM147" s="132"/>
      <c r="DN147" s="132"/>
      <c r="DO147" s="132"/>
      <c r="DP147" s="132"/>
      <c r="DQ147" s="132"/>
      <c r="DR147" s="132"/>
      <c r="DS147" s="132"/>
      <c r="DT147" s="132"/>
      <c r="DU147" s="132"/>
      <c r="DV147" s="132"/>
      <c r="DW147" s="132"/>
      <c r="DX147" s="132"/>
      <c r="DY147" s="132"/>
      <c r="DZ147" s="132"/>
      <c r="EA147" s="132"/>
      <c r="EB147" s="132"/>
      <c r="EC147" s="132"/>
      <c r="ED147" s="132"/>
      <c r="EE147" s="132"/>
      <c r="EF147" s="132"/>
      <c r="EG147" s="132"/>
      <c r="EH147" s="132"/>
      <c r="EI147" s="132"/>
      <c r="EJ147" s="132"/>
      <c r="EK147" s="132"/>
      <c r="EL147" s="132"/>
      <c r="EM147" s="132"/>
      <c r="EN147" s="132"/>
      <c r="EO147" s="132"/>
      <c r="EP147" s="132"/>
      <c r="EQ147" s="132"/>
      <c r="ER147" s="132"/>
      <c r="ES147" s="132"/>
      <c r="ET147" s="132"/>
      <c r="EU147" s="132"/>
      <c r="EV147" s="132"/>
      <c r="EW147" s="132"/>
    </row>
    <row r="148" spans="1:153" s="131" customFormat="1" ht="12.95" customHeight="1" outlineLevel="1" thickBot="1" x14ac:dyDescent="0.25">
      <c r="A148" s="140"/>
      <c r="B148" s="61"/>
      <c r="C148" s="60"/>
      <c r="D148" s="59"/>
      <c r="E148" s="57"/>
      <c r="F148" s="58"/>
      <c r="G148" s="57">
        <f t="shared" si="186"/>
        <v>0</v>
      </c>
      <c r="H148" s="56"/>
      <c r="I148" s="55"/>
      <c r="J148" s="54" t="str">
        <f t="shared" si="187"/>
        <v/>
      </c>
      <c r="K148" s="53" t="str">
        <f t="shared" si="188"/>
        <v/>
      </c>
      <c r="L148" s="52"/>
      <c r="M148" s="51"/>
      <c r="N148" s="51">
        <f t="shared" si="189"/>
        <v>0</v>
      </c>
      <c r="O148" s="50" t="str">
        <f>IF(OR(D148="",D148="Honorar"),"",IF(VLOOKUP(D148,Durchschnittssätze!$A$5:$Q$48,5,FALSE)&lt;0,"entfällt für",IF(N148=0,"",ROUND((VLOOKUP(D148,Durchschnittssätze!$A$5:$Q$48,5,FALSE)/39.8*E148),2))))</f>
        <v/>
      </c>
      <c r="P148" s="50" t="str">
        <f>IF(OR(D148="",D148="Honorar"),"",IF(VLOOKUP(D148,Durchschnittssätze!$A$5:$Q$48,9,FALSE)&lt;0,"Beamte",IF(N148=0,"",ROUND((VLOOKUP(D148,Durchschnittssätze!$A$5:$Q$48,9,FALSE)/39.8*E148),2))))</f>
        <v/>
      </c>
      <c r="Q148" s="49" t="str">
        <f>IF(D148="Honorar",N148,IF(P148="Beamte",VLOOKUP(D148,Durchschnittssätze!$A$5:$Q$48,17,FALSE),IF(N148&lt;O148,"keine",ROUND(IF(AND(N148&gt;=O148,N148&lt;P148),VLOOKUP(D148,Durchschnittssätze!$A$5:$Q$48,13,FALSE),VLOOKUP(D148,Durchschnittssätze!$A$5:$Q$48,17,FALSE)),2))))</f>
        <v>keine</v>
      </c>
      <c r="R148" s="48" t="str">
        <f t="shared" si="190"/>
        <v>Förderung</v>
      </c>
      <c r="S148" s="47">
        <f t="shared" si="191"/>
        <v>0</v>
      </c>
      <c r="T148" s="136"/>
      <c r="U148" s="139"/>
      <c r="V148" s="137"/>
      <c r="W148" s="143">
        <f t="shared" si="192"/>
        <v>1</v>
      </c>
      <c r="X148" s="142">
        <f t="shared" si="193"/>
        <v>0</v>
      </c>
      <c r="Y148" s="141">
        <f t="shared" si="194"/>
        <v>0</v>
      </c>
      <c r="Z148" s="43" t="e">
        <f t="shared" si="195"/>
        <v>#VALUE!</v>
      </c>
      <c r="AA148" s="42" t="e">
        <f t="shared" si="196"/>
        <v>#VALUE!</v>
      </c>
      <c r="AB148" s="41" t="e">
        <f t="shared" si="197"/>
        <v>#VALUE!</v>
      </c>
      <c r="AC148" s="40" t="e">
        <f t="shared" si="198"/>
        <v>#VALUE!</v>
      </c>
      <c r="AD148" s="39" t="e">
        <f t="shared" si="199"/>
        <v>#VALUE!</v>
      </c>
      <c r="AE148" s="38" t="e">
        <f t="shared" si="200"/>
        <v>#VALUE!</v>
      </c>
      <c r="AF148" s="37" t="e">
        <f t="shared" si="201"/>
        <v>#VALUE!</v>
      </c>
      <c r="AG148" s="36" t="e">
        <f t="shared" si="202"/>
        <v>#VALUE!</v>
      </c>
      <c r="AH148" s="35" t="e">
        <f t="shared" si="203"/>
        <v>#VALUE!</v>
      </c>
      <c r="AI148" s="34" t="e">
        <f t="shared" si="204"/>
        <v>#VALUE!</v>
      </c>
      <c r="AJ148" s="33" t="e">
        <f t="shared" si="205"/>
        <v>#VALUE!</v>
      </c>
      <c r="AK148" s="32" t="e">
        <f t="shared" si="206"/>
        <v>#VALUE!</v>
      </c>
      <c r="AL148" s="31" t="e">
        <f t="shared" si="207"/>
        <v>#VALUE!</v>
      </c>
      <c r="AM148" s="30">
        <f t="shared" si="208"/>
        <v>0</v>
      </c>
      <c r="AN148" s="29" t="str">
        <f t="shared" si="209"/>
        <v/>
      </c>
      <c r="AO148" s="138"/>
      <c r="AP148" s="138"/>
      <c r="AQ148" s="138"/>
      <c r="AR148" s="138"/>
      <c r="AS148" s="133"/>
      <c r="AT148" s="137"/>
      <c r="AU148" s="137"/>
      <c r="AV148" s="137"/>
      <c r="AW148" s="137"/>
      <c r="AX148" s="137"/>
      <c r="AY148" s="137"/>
      <c r="AZ148" s="133"/>
      <c r="BA148" s="137"/>
      <c r="BB148" s="137"/>
      <c r="BC148" s="137"/>
      <c r="BD148" s="137"/>
      <c r="BE148" s="137"/>
      <c r="BF148" s="137"/>
      <c r="BG148" s="133"/>
      <c r="BH148" s="133"/>
      <c r="BI148" s="137"/>
      <c r="BJ148" s="137"/>
      <c r="BK148" s="137"/>
      <c r="BL148" s="137"/>
      <c r="BM148" s="137"/>
      <c r="BN148" s="137"/>
      <c r="BO148" s="132"/>
      <c r="BP148" s="134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136"/>
      <c r="CA148" s="136"/>
      <c r="CB148" s="136"/>
      <c r="CC148" s="136"/>
      <c r="CD148" s="136"/>
      <c r="CE148" s="136"/>
      <c r="CF148" s="136"/>
      <c r="CG148" s="136"/>
      <c r="CH148" s="135"/>
      <c r="CI148" s="133"/>
      <c r="CJ148" s="134"/>
      <c r="CK148" s="133"/>
      <c r="CL148" s="133"/>
      <c r="CM148" s="132"/>
      <c r="CN148" s="132"/>
      <c r="CO148" s="132"/>
      <c r="CP148" s="132"/>
      <c r="CQ148" s="132"/>
      <c r="CR148" s="132"/>
      <c r="CS148" s="132"/>
      <c r="CT148" s="132"/>
      <c r="CU148" s="132"/>
      <c r="CV148" s="132"/>
      <c r="CW148" s="132"/>
      <c r="CX148" s="132"/>
      <c r="CY148" s="132"/>
      <c r="CZ148" s="132"/>
      <c r="DA148" s="132"/>
      <c r="DB148" s="132"/>
      <c r="DC148" s="132"/>
      <c r="DD148" s="132"/>
      <c r="DE148" s="132"/>
      <c r="DF148" s="132"/>
      <c r="DG148" s="132"/>
      <c r="DH148" s="132"/>
      <c r="DI148" s="132"/>
      <c r="DJ148" s="132"/>
      <c r="DK148" s="132"/>
      <c r="DL148" s="132"/>
      <c r="DM148" s="132"/>
      <c r="DN148" s="132"/>
      <c r="DO148" s="132"/>
      <c r="DP148" s="132"/>
      <c r="DQ148" s="132"/>
      <c r="DR148" s="132"/>
      <c r="DS148" s="132"/>
      <c r="DT148" s="132"/>
      <c r="DU148" s="132"/>
      <c r="DV148" s="132"/>
      <c r="DW148" s="132"/>
      <c r="DX148" s="132"/>
      <c r="DY148" s="132"/>
      <c r="DZ148" s="132"/>
      <c r="EA148" s="132"/>
      <c r="EB148" s="132"/>
      <c r="EC148" s="132"/>
      <c r="ED148" s="132"/>
      <c r="EE148" s="132"/>
      <c r="EF148" s="132"/>
      <c r="EG148" s="132"/>
      <c r="EH148" s="132"/>
      <c r="EI148" s="132"/>
      <c r="EJ148" s="132"/>
      <c r="EK148" s="132"/>
      <c r="EL148" s="132"/>
      <c r="EM148" s="132"/>
      <c r="EN148" s="132"/>
      <c r="EO148" s="132"/>
      <c r="EP148" s="132"/>
      <c r="EQ148" s="132"/>
      <c r="ER148" s="132"/>
      <c r="ES148" s="132"/>
      <c r="ET148" s="132"/>
      <c r="EU148" s="132"/>
      <c r="EV148" s="132"/>
      <c r="EW148" s="132"/>
    </row>
    <row r="149" spans="1:153" s="131" customFormat="1" ht="20.100000000000001" customHeight="1" outlineLevel="1" thickBot="1" x14ac:dyDescent="0.25">
      <c r="A149" s="140"/>
      <c r="B149" s="27"/>
      <c r="C149" s="25"/>
      <c r="D149" s="25"/>
      <c r="E149" s="25"/>
      <c r="F149" s="25"/>
      <c r="G149" s="26"/>
      <c r="H149" s="25"/>
      <c r="I149" s="25"/>
      <c r="J149" s="24"/>
      <c r="K149" s="483"/>
      <c r="L149" s="483"/>
      <c r="M149" s="483"/>
      <c r="N149" s="483"/>
      <c r="O149" s="483"/>
      <c r="P149" s="483"/>
      <c r="Q149" s="23"/>
      <c r="R149" s="23"/>
      <c r="S149" s="22">
        <f>SUM(S138:S148)</f>
        <v>0</v>
      </c>
      <c r="T149" s="136"/>
      <c r="U149" s="139"/>
      <c r="V149" s="137"/>
      <c r="W149" s="133"/>
      <c r="X149" s="133"/>
      <c r="Y149" s="133"/>
      <c r="Z149" s="132"/>
      <c r="AA149" s="132"/>
      <c r="AB149" s="132"/>
      <c r="AC149" s="132"/>
      <c r="AD149" s="132"/>
      <c r="AE149" s="134"/>
      <c r="AF149" s="138"/>
      <c r="AG149" s="138"/>
      <c r="AH149" s="138"/>
      <c r="AI149" s="138"/>
      <c r="AJ149" s="138"/>
      <c r="AK149" s="138"/>
      <c r="AL149" s="138"/>
      <c r="AM149" s="20">
        <f>SUM(AM138:AM148)</f>
        <v>0</v>
      </c>
      <c r="AN149" s="20">
        <f>SUM(AN138:AN148)</f>
        <v>0</v>
      </c>
      <c r="AO149" s="138"/>
      <c r="AP149" s="138"/>
      <c r="AQ149" s="138"/>
      <c r="AR149" s="138"/>
      <c r="AS149" s="133"/>
      <c r="AT149" s="137"/>
      <c r="AU149" s="137"/>
      <c r="AV149" s="137"/>
      <c r="AW149" s="137"/>
      <c r="AX149" s="137"/>
      <c r="AY149" s="137"/>
      <c r="AZ149" s="133"/>
      <c r="BA149" s="137"/>
      <c r="BB149" s="137"/>
      <c r="BC149" s="137"/>
      <c r="BD149" s="137"/>
      <c r="BE149" s="137"/>
      <c r="BF149" s="137"/>
      <c r="BG149" s="133"/>
      <c r="BH149" s="133"/>
      <c r="BI149" s="137"/>
      <c r="BJ149" s="137"/>
      <c r="BK149" s="137"/>
      <c r="BL149" s="137"/>
      <c r="BM149" s="137"/>
      <c r="BN149" s="137"/>
      <c r="BO149" s="132"/>
      <c r="BP149" s="134"/>
      <c r="BQ149" s="136"/>
      <c r="BR149" s="136"/>
      <c r="BS149" s="136"/>
      <c r="BT149" s="136"/>
      <c r="BU149" s="136"/>
      <c r="BV149" s="136"/>
      <c r="BW149" s="136"/>
      <c r="BX149" s="136"/>
      <c r="BY149" s="136"/>
      <c r="BZ149" s="136"/>
      <c r="CA149" s="136"/>
      <c r="CB149" s="136"/>
      <c r="CC149" s="136"/>
      <c r="CD149" s="136"/>
      <c r="CE149" s="136"/>
      <c r="CF149" s="136"/>
      <c r="CG149" s="136"/>
      <c r="CH149" s="135"/>
      <c r="CI149" s="133"/>
      <c r="CJ149" s="134"/>
      <c r="CK149" s="133"/>
      <c r="CL149" s="133"/>
      <c r="CM149" s="132"/>
      <c r="CN149" s="132"/>
      <c r="CO149" s="132"/>
      <c r="CP149" s="132"/>
      <c r="CQ149" s="132"/>
      <c r="CR149" s="132"/>
      <c r="CS149" s="132"/>
      <c r="CT149" s="132"/>
      <c r="CU149" s="132"/>
      <c r="CV149" s="132"/>
      <c r="CW149" s="132"/>
      <c r="CX149" s="132"/>
      <c r="CY149" s="132"/>
      <c r="CZ149" s="132"/>
      <c r="DA149" s="132"/>
      <c r="DB149" s="132"/>
      <c r="DC149" s="132"/>
      <c r="DD149" s="132"/>
      <c r="DE149" s="132"/>
      <c r="DF149" s="132"/>
      <c r="DG149" s="132"/>
      <c r="DH149" s="132"/>
      <c r="DI149" s="132"/>
      <c r="DJ149" s="132"/>
      <c r="DK149" s="132"/>
      <c r="DL149" s="132"/>
      <c r="DM149" s="132"/>
      <c r="DN149" s="132"/>
      <c r="DO149" s="132"/>
      <c r="DP149" s="132"/>
      <c r="DQ149" s="132"/>
      <c r="DR149" s="132"/>
      <c r="DS149" s="132"/>
      <c r="DT149" s="132"/>
      <c r="DU149" s="132"/>
      <c r="DV149" s="132"/>
      <c r="DW149" s="132"/>
      <c r="DX149" s="132"/>
      <c r="DY149" s="132"/>
      <c r="DZ149" s="132"/>
      <c r="EA149" s="132"/>
      <c r="EB149" s="132"/>
      <c r="EC149" s="132"/>
      <c r="ED149" s="132"/>
      <c r="EE149" s="132"/>
      <c r="EF149" s="132"/>
      <c r="EG149" s="132"/>
      <c r="EH149" s="132"/>
      <c r="EI149" s="132"/>
      <c r="EJ149" s="132"/>
      <c r="EK149" s="132"/>
      <c r="EL149" s="132"/>
      <c r="EM149" s="132"/>
      <c r="EN149" s="132"/>
      <c r="EO149" s="132"/>
      <c r="EP149" s="132"/>
      <c r="EQ149" s="132"/>
      <c r="ER149" s="132"/>
      <c r="ES149" s="132"/>
      <c r="ET149" s="132"/>
      <c r="EU149" s="132"/>
      <c r="EV149" s="132"/>
      <c r="EW149" s="132"/>
    </row>
    <row r="150" spans="1:153" s="6" customFormat="1" x14ac:dyDescent="0.2">
      <c r="B150" s="14"/>
      <c r="C150" s="13"/>
      <c r="D150" s="13"/>
      <c r="E150" s="130"/>
      <c r="F150" s="130"/>
      <c r="G150" s="130"/>
      <c r="H150" s="130"/>
      <c r="I150" s="129"/>
      <c r="J150" s="129"/>
      <c r="K150" s="482" t="str">
        <f>IF(COUNTBLANK(K138:K148)&lt;&gt;11,"Fehler in den Datumsangaben! Bitte prüfen!","")</f>
        <v/>
      </c>
      <c r="L150" s="482"/>
      <c r="M150" s="482"/>
      <c r="N150" s="482"/>
      <c r="O150" s="482"/>
      <c r="P150" s="23"/>
      <c r="Q150" s="23"/>
      <c r="R150" s="23"/>
      <c r="S150" s="23"/>
      <c r="T150" s="23"/>
      <c r="U150" s="128"/>
      <c r="V150" s="125"/>
      <c r="W150" s="18"/>
      <c r="X150" s="14"/>
      <c r="Y150" s="14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</row>
    <row r="151" spans="1:153" s="10" customFormat="1" ht="17.25" customHeight="1" outlineLevel="1" x14ac:dyDescent="0.2">
      <c r="B151" s="495">
        <f>$B$19</f>
        <v>0</v>
      </c>
      <c r="C151" s="495"/>
      <c r="D151" s="484" t="str">
        <f>IF(AM165&lt;&gt;0,"Es wurde eine abweichende Entgeltgruppe angegeben. Bitte hierfür eine Begründung im Prüfvermerk erfassen!","")</f>
        <v/>
      </c>
      <c r="E151" s="484"/>
      <c r="F151" s="484"/>
      <c r="G151" s="484"/>
      <c r="H151" s="484"/>
      <c r="I151" s="484"/>
      <c r="J151" s="484"/>
      <c r="K151" s="484"/>
      <c r="L151" s="484"/>
      <c r="M151" s="484"/>
      <c r="N151" s="14"/>
      <c r="O151" s="126"/>
      <c r="P151" s="126"/>
      <c r="Q151" s="126"/>
      <c r="R151" s="126"/>
      <c r="S151" s="5"/>
      <c r="T151" s="12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</row>
    <row r="152" spans="1:153" s="6" customFormat="1" ht="7.5" customHeight="1" outlineLevel="1" thickBot="1" x14ac:dyDescent="0.25">
      <c r="B152" s="127"/>
      <c r="E152" s="8"/>
      <c r="F152" s="12"/>
      <c r="G152" s="8"/>
      <c r="I152" s="8"/>
      <c r="K152" s="13"/>
      <c r="L152" s="13"/>
      <c r="M152" s="13"/>
      <c r="N152" s="13"/>
      <c r="O152" s="126"/>
      <c r="P152" s="126"/>
      <c r="Q152" s="126"/>
      <c r="R152" s="126"/>
      <c r="S152" s="5"/>
      <c r="T152" s="125"/>
      <c r="U152" s="13"/>
      <c r="V152" s="13"/>
      <c r="W152" s="14"/>
      <c r="X152" s="14"/>
      <c r="Y152" s="14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</row>
    <row r="153" spans="1:153" s="10" customFormat="1" ht="65.099999999999994" customHeight="1" outlineLevel="1" thickBot="1" x14ac:dyDescent="0.25">
      <c r="B153" s="124" t="s">
        <v>12</v>
      </c>
      <c r="C153" s="123" t="s">
        <v>13</v>
      </c>
      <c r="D153" s="122" t="s">
        <v>67</v>
      </c>
      <c r="E153" s="121" t="s">
        <v>66</v>
      </c>
      <c r="F153" s="121" t="s">
        <v>65</v>
      </c>
      <c r="G153" s="120" t="s">
        <v>64</v>
      </c>
      <c r="H153" s="119" t="s">
        <v>14</v>
      </c>
      <c r="I153" s="118" t="s">
        <v>15</v>
      </c>
      <c r="J153" s="117" t="s">
        <v>63</v>
      </c>
      <c r="K153" s="104"/>
      <c r="L153" s="116" t="s">
        <v>62</v>
      </c>
      <c r="M153" s="115" t="s">
        <v>61</v>
      </c>
      <c r="N153" s="115" t="s">
        <v>60</v>
      </c>
      <c r="O153" s="114" t="s">
        <v>59</v>
      </c>
      <c r="P153" s="114" t="s">
        <v>58</v>
      </c>
      <c r="Q153" s="113" t="s">
        <v>57</v>
      </c>
      <c r="R153" s="112" t="s">
        <v>56</v>
      </c>
      <c r="S153" s="111" t="s">
        <v>55</v>
      </c>
      <c r="T153" s="104"/>
      <c r="U153" s="102"/>
      <c r="V153" s="102"/>
      <c r="W153" s="102"/>
      <c r="X153" s="110" t="s">
        <v>12</v>
      </c>
      <c r="Y153" s="109" t="s">
        <v>13</v>
      </c>
      <c r="Z153" s="485" t="s">
        <v>54</v>
      </c>
      <c r="AA153" s="486"/>
      <c r="AB153" s="486"/>
      <c r="AC153" s="486"/>
      <c r="AD153" s="486"/>
      <c r="AE153" s="487"/>
      <c r="AF153" s="108" t="s">
        <v>53</v>
      </c>
      <c r="AG153" s="485" t="s">
        <v>52</v>
      </c>
      <c r="AH153" s="486"/>
      <c r="AI153" s="486"/>
      <c r="AJ153" s="486"/>
      <c r="AK153" s="486"/>
      <c r="AL153" s="487"/>
      <c r="AM153" s="107" t="s">
        <v>51</v>
      </c>
      <c r="AN153" s="106" t="s">
        <v>50</v>
      </c>
      <c r="AO153" s="14"/>
      <c r="AP153" s="14"/>
      <c r="AQ153" s="14"/>
      <c r="AR153" s="14"/>
      <c r="AS153" s="105"/>
      <c r="AT153" s="14"/>
      <c r="AU153" s="14"/>
      <c r="AV153" s="14"/>
      <c r="AW153" s="14"/>
      <c r="AX153" s="14"/>
      <c r="AY153" s="14"/>
      <c r="AZ153" s="105"/>
      <c r="BA153" s="14"/>
      <c r="BB153" s="14"/>
      <c r="BC153" s="14"/>
      <c r="BD153" s="14"/>
      <c r="BE153" s="14"/>
      <c r="BF153" s="14"/>
      <c r="BG153" s="14"/>
      <c r="BH153" s="105"/>
      <c r="BI153" s="14"/>
      <c r="BJ153" s="14"/>
      <c r="BK153" s="14"/>
      <c r="BL153" s="14"/>
      <c r="BM153" s="14"/>
      <c r="BN153" s="14"/>
      <c r="BO153" s="14"/>
      <c r="BP153" s="102"/>
      <c r="BQ153" s="104"/>
      <c r="BR153" s="104"/>
      <c r="BS153" s="102"/>
      <c r="BT153" s="102"/>
      <c r="BU153" s="102"/>
      <c r="BV153" s="102"/>
      <c r="BW153" s="104"/>
      <c r="BX153" s="104"/>
      <c r="BY153" s="102"/>
      <c r="BZ153" s="102"/>
      <c r="CA153" s="102"/>
      <c r="CB153" s="102"/>
      <c r="CC153" s="103"/>
      <c r="CD153" s="102"/>
      <c r="CE153" s="102"/>
      <c r="CF153" s="102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</row>
    <row r="154" spans="1:153" s="10" customFormat="1" ht="12.75" customHeight="1" outlineLevel="1" x14ac:dyDescent="0.2">
      <c r="A154" s="101"/>
      <c r="B154" s="100"/>
      <c r="C154" s="99"/>
      <c r="D154" s="98"/>
      <c r="E154" s="96"/>
      <c r="F154" s="97"/>
      <c r="G154" s="96">
        <f t="shared" ref="G154:G164" si="210">ROUND(E154*F154,2)</f>
        <v>0</v>
      </c>
      <c r="H154" s="95"/>
      <c r="I154" s="94"/>
      <c r="J154" s="93" t="str">
        <f t="shared" ref="J154:J164" si="211">IF(OR(G154="",G154=0),"",
IF(F154&gt;100%,"Fehler",
ROUND(1664/39.8*IF(E154&lt;39.8,E154*F154,G154)/365*
IF(OR(AND(DATEDIF(H154,I154,"M")=11,AF154=366),AND(W154=1,AF154=366)),365,AF154),2)))</f>
        <v/>
      </c>
      <c r="K154" s="53" t="str">
        <f t="shared" ref="K154:K164" si="212">IF(AND(H154="",I154=""),"",IF(OR(H154&lt;$E$19,H154&gt;$F$19,I154&lt;H154,I154&lt;$E$19,I154&gt;$F$19),"!!!",""))</f>
        <v/>
      </c>
      <c r="L154" s="92"/>
      <c r="M154" s="91"/>
      <c r="N154" s="91">
        <f t="shared" ref="N154:N164" si="213">L154*12+M154</f>
        <v>0</v>
      </c>
      <c r="O154" s="90" t="str">
        <f>IF(OR(D154="",D154="Honorar"),"",IF(VLOOKUP(D154,Durchschnittssätze!$A$5:$Q$48,5,FALSE)&lt;0,"entfällt für",IF(N154=0,"",ROUND((VLOOKUP(D154,Durchschnittssätze!$A$5:$Q$48,5,FALSE)/39.8*E154),2))))</f>
        <v/>
      </c>
      <c r="P154" s="90" t="str">
        <f>IF(OR(D154="",D154="Honorar"),"",IF(VLOOKUP(D154,Durchschnittssätze!$A$5:$Q$48,9,FALSE)&lt;0,"Beamte",IF(N154=0,"",ROUND((VLOOKUP(D154,Durchschnittssätze!$A$5:$Q$48,9,FALSE)/39.8*E154),2))))</f>
        <v/>
      </c>
      <c r="Q154" s="89" t="str">
        <f>IF(D154="Honorar",N154,IF(P154="Beamte",VLOOKUP(D154,Durchschnittssätze!$A$5:$Q$48,17,FALSE),IF(N154&lt;O154,"keine",ROUND(IF(AND(N154&gt;=O154,N154&lt;P154),VLOOKUP(D154,Durchschnittssätze!$A$5:$Q$48,13,FALSE),VLOOKUP(D154,Durchschnittssätze!$A$5:$Q$48,17,FALSE)),2))))</f>
        <v>keine</v>
      </c>
      <c r="R154" s="88" t="str">
        <f t="shared" ref="R154:R164" si="214">IF(D154="Honorar","",IF(P154="Beamte",D154,IF(N154&lt;O154,"Förderung",IF(AND(N154&gt;O154,N154&lt;P154),"Std.Satz 1","Std.Satz 2"))))</f>
        <v>Förderung</v>
      </c>
      <c r="S154" s="87">
        <f t="shared" ref="S154:S164" si="215">IF(OR(P154="Beamte",D154="Honorar"),ROUND(Q154*J154,2),IF(OR(N154&lt;O154,N154=0,G154=0),0,ROUND(Q154*J154,2)))</f>
        <v>0</v>
      </c>
      <c r="T154" s="17"/>
      <c r="U154" s="21"/>
      <c r="V154" s="18"/>
      <c r="W154" s="46">
        <f t="shared" ref="W154:W164" si="216">YEAR(I154)-YEAR(H154)+1</f>
        <v>1</v>
      </c>
      <c r="X154" s="45">
        <f t="shared" ref="X154:X164" si="217">B154</f>
        <v>0</v>
      </c>
      <c r="Y154" s="44">
        <f t="shared" ref="Y154:Y164" si="218">C154</f>
        <v>0</v>
      </c>
      <c r="Z154" s="43" t="e">
        <f t="shared" ref="Z154:Z164" si="219">IF(YEAR(H154)=$Z$9,$Z$9,"")</f>
        <v>#VALUE!</v>
      </c>
      <c r="AA154" s="42" t="e">
        <f t="shared" ref="AA154:AA164" si="220">IF(AND(Z154&lt;&gt;"",$W154&gt;1),Z154+1,IF(YEAR(H154)=$AA$9,$AA$9,""))</f>
        <v>#VALUE!</v>
      </c>
      <c r="AB154" s="41" t="e">
        <f t="shared" ref="AB154:AB164" si="221">IF(AND(OR(AA154&lt;&gt;"",YEAR(H154)=$AB$9),COUNT(Z154:AA154)&lt;W154),$AB$9,"")</f>
        <v>#VALUE!</v>
      </c>
      <c r="AC154" s="40" t="e">
        <f t="shared" ref="AC154:AC164" si="222">IF(AND(OR(AB154&lt;&gt;"",YEAR(H154)=$AC$9),COUNT(Z154:AB154)&lt;W154),$AC$9,"")</f>
        <v>#VALUE!</v>
      </c>
      <c r="AD154" s="39" t="e">
        <f t="shared" ref="AD154:AD164" si="223">IF(AND(OR(AC154&lt;&gt;"",YEAR(H154)=$AD$9),COUNT(Z154:AC154)&lt;W154),$AD$9,"")</f>
        <v>#VALUE!</v>
      </c>
      <c r="AE154" s="38" t="e">
        <f t="shared" ref="AE154:AE164" si="224">IF(AND(OR(AC154&lt;&gt;"",YEAR(H154)=$AD$9),COUNT(Z154:AD154)&lt;W154),$AE$9,"")</f>
        <v>#VALUE!</v>
      </c>
      <c r="AF154" s="37" t="e">
        <f t="shared" ref="AF154:AF164" si="225">SUM(AG154:AL154)</f>
        <v>#VALUE!</v>
      </c>
      <c r="AG154" s="86" t="e">
        <f t="shared" ref="AG154:AG164" si="226">IF(Z154="","",MIN(365,
IF(YEAR(H154)=YEAR(I154),DATEDIF(H154,I154,"D")+1,
DATEDIF(H154,VLOOKUP(YEAR(H154),$AM$11:$AN$20,2,FALSE),"D")+1)))</f>
        <v>#VALUE!</v>
      </c>
      <c r="AH154" s="85" t="e">
        <f t="shared" ref="AH154:AH164" si="227">IF(AA154="","",MIN(365,
IF(AND(YEAR($H154)=YEAR($I154),AA154=YEAR($H154)),DATEDIF($H154,$I154,"D")+1,
IF(AB154&lt;&gt;"",DATEDIF(MAX(VLOOKUP(AA154,$AM$11:$AP$20,3,FALSE),$H154),VLOOKUP(AA154,$AM$11:$AP$20,2,FALSE),"D")+1,
VLOOKUP(AA154,$AM$11:$AP$20,4,FALSE)-DATEDIF($I154,VLOOKUP(YEAR($I154),$AM$11:$AN$20,2,FALSE),"D")))))</f>
        <v>#VALUE!</v>
      </c>
      <c r="AI154" s="84" t="e">
        <f t="shared" ref="AI154:AI164" si="228">IF(AB154="","",MIN(365,
IF(AND(YEAR($H154)=YEAR($I154),AB154=YEAR($H154)),DATEDIF($H154,$I154,"D")+1,
IF(AC154&lt;&gt;"",DATEDIF(MAX(VLOOKUP(AB154,$AM$11:$AP$20,3,FALSE),$H154),VLOOKUP(AB154,$AM$11:$AP$20,2,FALSE),"D")+1,
VLOOKUP(AB154,$AM$11:$AP$20,4,FALSE)-DATEDIF($I154,VLOOKUP(YEAR($I154),$AM$11:$AN$20,2,FALSE),"D")))))</f>
        <v>#VALUE!</v>
      </c>
      <c r="AJ154" s="83" t="e">
        <f t="shared" ref="AJ154:AJ164" si="229">IF(AC154="","",MIN(365,
IF(AND(YEAR($H154)=YEAR($I154),AC154=YEAR($H154)),DATEDIF($H154,$I154,"D")+1,
IF(AD154&lt;&gt;"",DATEDIF(MAX(VLOOKUP(AC154,$AM$11:$AP$20,3,FALSE),$H154),VLOOKUP(AC154,$AM$11:$AP$20,2,FALSE),"D")+1,
VLOOKUP(AC154,$AM$11:$AP$20,4,FALSE)-DATEDIF($I154,VLOOKUP(YEAR($I154),$AM$11:$AN$20,2,FALSE),"D")))))</f>
        <v>#VALUE!</v>
      </c>
      <c r="AK154" s="82" t="e">
        <f t="shared" ref="AK154:AK164" si="230">IF(AD154="","",MIN(365,
IF(AND(YEAR($H154)=YEAR($I154),AD154=YEAR($H154)),DATEDIF($H154,$I154,"D")+1,
IF(AE154&lt;&gt;"",DATEDIF(MAX(VLOOKUP(AD154,$AM$11:$AP$20,3,FALSE),$H154),VLOOKUP(AD154,$AM$11:$AP$20,2,FALSE),"D")+1,
VLOOKUP(AD154,$AM$11:$AP$20,4,FALSE)-DATEDIF($I154,VLOOKUP(YEAR($I154),$AM$11:$AN$20,2,FALSE),"D")))))</f>
        <v>#VALUE!</v>
      </c>
      <c r="AL154" s="81" t="e">
        <f t="shared" ref="AL154:AL164" si="231">IF(AE154="","",MIN(365,
IF(AND(YEAR($H154)=YEAR($I154),AE154=YEAR($H154)),DATEDIF($H154,$I154,"D")+1,
VLOOKUP(AE154,$AM$11:$AP$20,4,FALSE)-DATEDIF($I154,VLOOKUP(YEAR($I154),$AM$11:$AN$20,2,FALSE),"D"))))</f>
        <v>#VALUE!</v>
      </c>
      <c r="AM154" s="30">
        <f t="shared" ref="AM154:AM164" si="232">IF(AND(D154&lt;&gt;$D$19,D154&lt;&gt;"",D154&lt;&gt;"Honorar"),1,0)</f>
        <v>0</v>
      </c>
      <c r="AN154" s="29" t="str">
        <f t="shared" ref="AN154:AN164" si="233">IF(D154="Honorar",S154,"")</f>
        <v/>
      </c>
      <c r="AO154" s="2"/>
      <c r="AP154" s="63"/>
      <c r="AQ154" s="63"/>
      <c r="AR154" s="62"/>
      <c r="AS154" s="14"/>
      <c r="AT154" s="18"/>
      <c r="AU154" s="18"/>
      <c r="AV154" s="18"/>
      <c r="AW154" s="18"/>
      <c r="AX154" s="18"/>
      <c r="AY154" s="18"/>
      <c r="AZ154" s="14"/>
      <c r="BA154" s="18"/>
      <c r="BB154" s="18"/>
      <c r="BC154" s="18"/>
      <c r="BD154" s="18"/>
      <c r="BE154" s="18"/>
      <c r="BF154" s="18"/>
      <c r="BG154" s="14"/>
      <c r="BH154" s="14"/>
      <c r="BI154" s="18"/>
      <c r="BJ154" s="18"/>
      <c r="BK154" s="18"/>
      <c r="BL154" s="18"/>
      <c r="BM154" s="18"/>
      <c r="BN154" s="18"/>
      <c r="BO154" s="14"/>
      <c r="BP154" s="15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6"/>
      <c r="CI154" s="14"/>
      <c r="CJ154" s="15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</row>
    <row r="155" spans="1:153" s="6" customFormat="1" ht="12.75" customHeight="1" outlineLevel="1" x14ac:dyDescent="0.2">
      <c r="A155" s="28"/>
      <c r="B155" s="79"/>
      <c r="C155" s="80"/>
      <c r="D155" s="77"/>
      <c r="E155" s="75"/>
      <c r="F155" s="76"/>
      <c r="G155" s="75">
        <f t="shared" si="210"/>
        <v>0</v>
      </c>
      <c r="H155" s="74"/>
      <c r="I155" s="73"/>
      <c r="J155" s="72" t="str">
        <f t="shared" si="211"/>
        <v/>
      </c>
      <c r="K155" s="53" t="str">
        <f t="shared" si="212"/>
        <v/>
      </c>
      <c r="L155" s="71"/>
      <c r="M155" s="70"/>
      <c r="N155" s="70">
        <f t="shared" si="213"/>
        <v>0</v>
      </c>
      <c r="O155" s="69" t="str">
        <f>IF(OR(D155="",D155="Honorar"),"",IF(VLOOKUP(D155,Durchschnittssätze!$A$5:$Q$48,5,FALSE)&lt;0,"entfällt für",IF(N155=0,"",ROUND((VLOOKUP(D155,Durchschnittssätze!$A$5:$Q$48,5,FALSE)/39.8*E155),2))))</f>
        <v/>
      </c>
      <c r="P155" s="69" t="str">
        <f>IF(OR(D155="",D155="Honorar"),"",IF(VLOOKUP(D155,Durchschnittssätze!$A$5:$Q$48,9,FALSE)&lt;0,"Beamte",IF(N155=0,"",ROUND((VLOOKUP(D155,Durchschnittssätze!$A$5:$Q$48,9,FALSE)/39.8*E155),2))))</f>
        <v/>
      </c>
      <c r="Q155" s="68" t="str">
        <f>IF(D155="Honorar",N155,IF(P155="Beamte",VLOOKUP(D155,Durchschnittssätze!$A$5:$Q$48,17,FALSE),IF(N155&lt;O155,"keine",ROUND(IF(AND(N155&gt;=O155,N155&lt;P155),VLOOKUP(D155,Durchschnittssätze!$A$5:$Q$48,13,FALSE),VLOOKUP(D155,Durchschnittssätze!$A$5:$Q$48,17,FALSE)),2))))</f>
        <v>keine</v>
      </c>
      <c r="R155" s="67" t="str">
        <f t="shared" si="214"/>
        <v>Förderung</v>
      </c>
      <c r="S155" s="66">
        <f t="shared" si="215"/>
        <v>0</v>
      </c>
      <c r="T155" s="17"/>
      <c r="U155" s="21"/>
      <c r="V155" s="18"/>
      <c r="W155" s="46">
        <f t="shared" si="216"/>
        <v>1</v>
      </c>
      <c r="X155" s="45">
        <f t="shared" si="217"/>
        <v>0</v>
      </c>
      <c r="Y155" s="44">
        <f t="shared" si="218"/>
        <v>0</v>
      </c>
      <c r="Z155" s="43" t="e">
        <f t="shared" si="219"/>
        <v>#VALUE!</v>
      </c>
      <c r="AA155" s="42" t="e">
        <f t="shared" si="220"/>
        <v>#VALUE!</v>
      </c>
      <c r="AB155" s="41" t="e">
        <f t="shared" si="221"/>
        <v>#VALUE!</v>
      </c>
      <c r="AC155" s="40" t="e">
        <f t="shared" si="222"/>
        <v>#VALUE!</v>
      </c>
      <c r="AD155" s="39" t="e">
        <f t="shared" si="223"/>
        <v>#VALUE!</v>
      </c>
      <c r="AE155" s="38" t="e">
        <f t="shared" si="224"/>
        <v>#VALUE!</v>
      </c>
      <c r="AF155" s="37" t="e">
        <f t="shared" si="225"/>
        <v>#VALUE!</v>
      </c>
      <c r="AG155" s="43" t="e">
        <f t="shared" si="226"/>
        <v>#VALUE!</v>
      </c>
      <c r="AH155" s="42" t="e">
        <f t="shared" si="227"/>
        <v>#VALUE!</v>
      </c>
      <c r="AI155" s="41" t="e">
        <f t="shared" si="228"/>
        <v>#VALUE!</v>
      </c>
      <c r="AJ155" s="40" t="e">
        <f t="shared" si="229"/>
        <v>#VALUE!</v>
      </c>
      <c r="AK155" s="65" t="e">
        <f t="shared" si="230"/>
        <v>#VALUE!</v>
      </c>
      <c r="AL155" s="64" t="e">
        <f t="shared" si="231"/>
        <v>#VALUE!</v>
      </c>
      <c r="AM155" s="30">
        <f t="shared" si="232"/>
        <v>0</v>
      </c>
      <c r="AN155" s="29" t="str">
        <f t="shared" si="233"/>
        <v/>
      </c>
      <c r="AO155" s="2"/>
      <c r="AP155" s="63"/>
      <c r="AQ155" s="63"/>
      <c r="AR155" s="62"/>
      <c r="AS155" s="14"/>
      <c r="AT155" s="18"/>
      <c r="AU155" s="18"/>
      <c r="AV155" s="18"/>
      <c r="AW155" s="18"/>
      <c r="AX155" s="18"/>
      <c r="AY155" s="18"/>
      <c r="AZ155" s="14"/>
      <c r="BA155" s="18"/>
      <c r="BB155" s="18"/>
      <c r="BC155" s="18"/>
      <c r="BD155" s="18"/>
      <c r="BE155" s="18"/>
      <c r="BF155" s="18"/>
      <c r="BG155" s="14"/>
      <c r="BH155" s="14"/>
      <c r="BI155" s="18"/>
      <c r="BJ155" s="18"/>
      <c r="BK155" s="18"/>
      <c r="BL155" s="18"/>
      <c r="BM155" s="18"/>
      <c r="BN155" s="18"/>
      <c r="BO155" s="13"/>
      <c r="BP155" s="15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6"/>
      <c r="CI155" s="14"/>
      <c r="CJ155" s="15"/>
      <c r="CK155" s="14"/>
      <c r="CL155" s="14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</row>
    <row r="156" spans="1:153" s="6" customFormat="1" ht="12.75" customHeight="1" outlineLevel="1" x14ac:dyDescent="0.2">
      <c r="A156" s="28"/>
      <c r="B156" s="79"/>
      <c r="C156" s="80"/>
      <c r="D156" s="77"/>
      <c r="E156" s="75"/>
      <c r="F156" s="76"/>
      <c r="G156" s="75">
        <f t="shared" si="210"/>
        <v>0</v>
      </c>
      <c r="H156" s="74"/>
      <c r="I156" s="73"/>
      <c r="J156" s="72" t="str">
        <f t="shared" si="211"/>
        <v/>
      </c>
      <c r="K156" s="53" t="str">
        <f t="shared" si="212"/>
        <v/>
      </c>
      <c r="L156" s="71"/>
      <c r="M156" s="70"/>
      <c r="N156" s="70">
        <f t="shared" si="213"/>
        <v>0</v>
      </c>
      <c r="O156" s="69" t="str">
        <f>IF(OR(D156="",D156="Honorar"),"",IF(VLOOKUP(D156,Durchschnittssätze!$A$5:$Q$48,5,FALSE)&lt;0,"entfällt für",IF(N156=0,"",ROUND((VLOOKUP(D156,Durchschnittssätze!$A$5:$Q$48,5,FALSE)/39.8*E156),2))))</f>
        <v/>
      </c>
      <c r="P156" s="69" t="str">
        <f>IF(OR(D156="",D156="Honorar"),"",IF(VLOOKUP(D156,Durchschnittssätze!$A$5:$Q$48,9,FALSE)&lt;0,"Beamte",IF(N156=0,"",ROUND((VLOOKUP(D156,Durchschnittssätze!$A$5:$Q$48,9,FALSE)/39.8*E156),2))))</f>
        <v/>
      </c>
      <c r="Q156" s="68" t="str">
        <f>IF(D156="Honorar",N156,IF(P156="Beamte",VLOOKUP(D156,Durchschnittssätze!$A$5:$Q$48,17,FALSE),IF(N156&lt;O156,"keine",ROUND(IF(AND(N156&gt;=O156,N156&lt;P156),VLOOKUP(D156,Durchschnittssätze!$A$5:$Q$48,13,FALSE),VLOOKUP(D156,Durchschnittssätze!$A$5:$Q$48,17,FALSE)),2))))</f>
        <v>keine</v>
      </c>
      <c r="R156" s="67" t="str">
        <f t="shared" si="214"/>
        <v>Förderung</v>
      </c>
      <c r="S156" s="66">
        <f t="shared" si="215"/>
        <v>0</v>
      </c>
      <c r="T156" s="17"/>
      <c r="U156" s="21"/>
      <c r="V156" s="18"/>
      <c r="W156" s="46">
        <f t="shared" si="216"/>
        <v>1</v>
      </c>
      <c r="X156" s="45">
        <f t="shared" si="217"/>
        <v>0</v>
      </c>
      <c r="Y156" s="44">
        <f t="shared" si="218"/>
        <v>0</v>
      </c>
      <c r="Z156" s="43" t="e">
        <f t="shared" si="219"/>
        <v>#VALUE!</v>
      </c>
      <c r="AA156" s="42" t="e">
        <f t="shared" si="220"/>
        <v>#VALUE!</v>
      </c>
      <c r="AB156" s="41" t="e">
        <f t="shared" si="221"/>
        <v>#VALUE!</v>
      </c>
      <c r="AC156" s="40" t="e">
        <f t="shared" si="222"/>
        <v>#VALUE!</v>
      </c>
      <c r="AD156" s="39" t="e">
        <f t="shared" si="223"/>
        <v>#VALUE!</v>
      </c>
      <c r="AE156" s="38" t="e">
        <f t="shared" si="224"/>
        <v>#VALUE!</v>
      </c>
      <c r="AF156" s="37" t="e">
        <f t="shared" si="225"/>
        <v>#VALUE!</v>
      </c>
      <c r="AG156" s="43" t="e">
        <f t="shared" si="226"/>
        <v>#VALUE!</v>
      </c>
      <c r="AH156" s="42" t="e">
        <f t="shared" si="227"/>
        <v>#VALUE!</v>
      </c>
      <c r="AI156" s="41" t="e">
        <f t="shared" si="228"/>
        <v>#VALUE!</v>
      </c>
      <c r="AJ156" s="40" t="e">
        <f t="shared" si="229"/>
        <v>#VALUE!</v>
      </c>
      <c r="AK156" s="65" t="e">
        <f t="shared" si="230"/>
        <v>#VALUE!</v>
      </c>
      <c r="AL156" s="64" t="e">
        <f t="shared" si="231"/>
        <v>#VALUE!</v>
      </c>
      <c r="AM156" s="30">
        <f t="shared" si="232"/>
        <v>0</v>
      </c>
      <c r="AN156" s="29" t="str">
        <f t="shared" si="233"/>
        <v/>
      </c>
      <c r="AO156" s="2"/>
      <c r="AP156" s="63"/>
      <c r="AQ156" s="63"/>
      <c r="AR156" s="62"/>
      <c r="AS156" s="14"/>
      <c r="AT156" s="18"/>
      <c r="AU156" s="18"/>
      <c r="AV156" s="18"/>
      <c r="AW156" s="18"/>
      <c r="AX156" s="18"/>
      <c r="AY156" s="18"/>
      <c r="AZ156" s="14"/>
      <c r="BA156" s="18"/>
      <c r="BB156" s="18"/>
      <c r="BC156" s="18"/>
      <c r="BD156" s="18"/>
      <c r="BE156" s="18"/>
      <c r="BF156" s="18"/>
      <c r="BG156" s="14"/>
      <c r="BH156" s="14"/>
      <c r="BI156" s="18"/>
      <c r="BJ156" s="18"/>
      <c r="BK156" s="18"/>
      <c r="BL156" s="18"/>
      <c r="BM156" s="18"/>
      <c r="BN156" s="18"/>
      <c r="BO156" s="13"/>
      <c r="BP156" s="15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6"/>
      <c r="CI156" s="14"/>
      <c r="CJ156" s="15"/>
      <c r="CK156" s="14"/>
      <c r="CL156" s="14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</row>
    <row r="157" spans="1:153" s="6" customFormat="1" ht="12.75" customHeight="1" outlineLevel="1" x14ac:dyDescent="0.2">
      <c r="A157" s="28"/>
      <c r="B157" s="79"/>
      <c r="C157" s="78"/>
      <c r="D157" s="77"/>
      <c r="E157" s="75"/>
      <c r="F157" s="76"/>
      <c r="G157" s="75">
        <f t="shared" si="210"/>
        <v>0</v>
      </c>
      <c r="H157" s="74"/>
      <c r="I157" s="73"/>
      <c r="J157" s="72" t="str">
        <f t="shared" si="211"/>
        <v/>
      </c>
      <c r="K157" s="53" t="str">
        <f t="shared" si="212"/>
        <v/>
      </c>
      <c r="L157" s="71"/>
      <c r="M157" s="70"/>
      <c r="N157" s="70">
        <f t="shared" si="213"/>
        <v>0</v>
      </c>
      <c r="O157" s="69" t="str">
        <f>IF(OR(D157="",D157="Honorar"),"",IF(VLOOKUP(D157,Durchschnittssätze!$A$5:$Q$48,5,FALSE)&lt;0,"entfällt für",IF(N157=0,"",ROUND((VLOOKUP(D157,Durchschnittssätze!$A$5:$Q$48,5,FALSE)/39.8*E157),2))))</f>
        <v/>
      </c>
      <c r="P157" s="69" t="str">
        <f>IF(OR(D157="",D157="Honorar"),"",IF(VLOOKUP(D157,Durchschnittssätze!$A$5:$Q$48,9,FALSE)&lt;0,"Beamte",IF(N157=0,"",ROUND((VLOOKUP(D157,Durchschnittssätze!$A$5:$Q$48,9,FALSE)/39.8*E157),2))))</f>
        <v/>
      </c>
      <c r="Q157" s="68" t="str">
        <f>IF(D157="Honorar",N157,IF(P157="Beamte",VLOOKUP(D157,Durchschnittssätze!$A$5:$Q$48,17,FALSE),IF(N157&lt;O157,"keine",ROUND(IF(AND(N157&gt;=O157,N157&lt;P157),VLOOKUP(D157,Durchschnittssätze!$A$5:$Q$48,13,FALSE),VLOOKUP(D157,Durchschnittssätze!$A$5:$Q$48,17,FALSE)),2))))</f>
        <v>keine</v>
      </c>
      <c r="R157" s="67" t="str">
        <f t="shared" si="214"/>
        <v>Förderung</v>
      </c>
      <c r="S157" s="66">
        <f t="shared" si="215"/>
        <v>0</v>
      </c>
      <c r="T157" s="17"/>
      <c r="U157" s="21"/>
      <c r="V157" s="18"/>
      <c r="W157" s="46">
        <f t="shared" si="216"/>
        <v>1</v>
      </c>
      <c r="X157" s="45">
        <f t="shared" si="217"/>
        <v>0</v>
      </c>
      <c r="Y157" s="44">
        <f t="shared" si="218"/>
        <v>0</v>
      </c>
      <c r="Z157" s="43" t="e">
        <f t="shared" si="219"/>
        <v>#VALUE!</v>
      </c>
      <c r="AA157" s="42" t="e">
        <f t="shared" si="220"/>
        <v>#VALUE!</v>
      </c>
      <c r="AB157" s="41" t="e">
        <f t="shared" si="221"/>
        <v>#VALUE!</v>
      </c>
      <c r="AC157" s="40" t="e">
        <f t="shared" si="222"/>
        <v>#VALUE!</v>
      </c>
      <c r="AD157" s="39" t="e">
        <f t="shared" si="223"/>
        <v>#VALUE!</v>
      </c>
      <c r="AE157" s="38" t="e">
        <f t="shared" si="224"/>
        <v>#VALUE!</v>
      </c>
      <c r="AF157" s="37" t="e">
        <f t="shared" si="225"/>
        <v>#VALUE!</v>
      </c>
      <c r="AG157" s="43" t="e">
        <f t="shared" si="226"/>
        <v>#VALUE!</v>
      </c>
      <c r="AH157" s="42" t="e">
        <f t="shared" si="227"/>
        <v>#VALUE!</v>
      </c>
      <c r="AI157" s="41" t="e">
        <f t="shared" si="228"/>
        <v>#VALUE!</v>
      </c>
      <c r="AJ157" s="40" t="e">
        <f t="shared" si="229"/>
        <v>#VALUE!</v>
      </c>
      <c r="AK157" s="65" t="e">
        <f t="shared" si="230"/>
        <v>#VALUE!</v>
      </c>
      <c r="AL157" s="64" t="e">
        <f t="shared" si="231"/>
        <v>#VALUE!</v>
      </c>
      <c r="AM157" s="30">
        <f t="shared" si="232"/>
        <v>0</v>
      </c>
      <c r="AN157" s="29" t="str">
        <f t="shared" si="233"/>
        <v/>
      </c>
      <c r="AO157" s="2"/>
      <c r="AP157" s="63"/>
      <c r="AQ157" s="63"/>
      <c r="AR157" s="62"/>
      <c r="AS157" s="14"/>
      <c r="AT157" s="18"/>
      <c r="AU157" s="18"/>
      <c r="AV157" s="18"/>
      <c r="AW157" s="18"/>
      <c r="AX157" s="18"/>
      <c r="AY157" s="18"/>
      <c r="AZ157" s="14"/>
      <c r="BA157" s="18"/>
      <c r="BB157" s="18"/>
      <c r="BC157" s="18"/>
      <c r="BD157" s="18"/>
      <c r="BE157" s="18"/>
      <c r="BF157" s="18"/>
      <c r="BG157" s="14"/>
      <c r="BH157" s="14"/>
      <c r="BI157" s="18"/>
      <c r="BJ157" s="18"/>
      <c r="BK157" s="18"/>
      <c r="BL157" s="18"/>
      <c r="BM157" s="18"/>
      <c r="BN157" s="18"/>
      <c r="BO157" s="13"/>
      <c r="BP157" s="15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6"/>
      <c r="CI157" s="14"/>
      <c r="CJ157" s="15"/>
      <c r="CK157" s="14"/>
      <c r="CL157" s="14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</row>
    <row r="158" spans="1:153" s="6" customFormat="1" ht="12.75" customHeight="1" outlineLevel="1" x14ac:dyDescent="0.2">
      <c r="A158" s="28"/>
      <c r="B158" s="79"/>
      <c r="C158" s="80"/>
      <c r="D158" s="77"/>
      <c r="E158" s="75"/>
      <c r="F158" s="76"/>
      <c r="G158" s="75">
        <f t="shared" si="210"/>
        <v>0</v>
      </c>
      <c r="H158" s="74"/>
      <c r="I158" s="73"/>
      <c r="J158" s="72" t="str">
        <f t="shared" si="211"/>
        <v/>
      </c>
      <c r="K158" s="53" t="str">
        <f t="shared" si="212"/>
        <v/>
      </c>
      <c r="L158" s="71"/>
      <c r="M158" s="70"/>
      <c r="N158" s="70">
        <f t="shared" si="213"/>
        <v>0</v>
      </c>
      <c r="O158" s="69" t="str">
        <f>IF(OR(D158="",D158="Honorar"),"",IF(VLOOKUP(D158,Durchschnittssätze!$A$5:$Q$48,5,FALSE)&lt;0,"entfällt für",IF(N158=0,"",ROUND((VLOOKUP(D158,Durchschnittssätze!$A$5:$Q$48,5,FALSE)/39.8*E158),2))))</f>
        <v/>
      </c>
      <c r="P158" s="69" t="str">
        <f>IF(OR(D158="",D158="Honorar"),"",IF(VLOOKUP(D158,Durchschnittssätze!$A$5:$Q$48,9,FALSE)&lt;0,"Beamte",IF(N158=0,"",ROUND((VLOOKUP(D158,Durchschnittssätze!$A$5:$Q$48,9,FALSE)/39.8*E158),2))))</f>
        <v/>
      </c>
      <c r="Q158" s="68" t="str">
        <f>IF(D158="Honorar",N158,IF(P158="Beamte",VLOOKUP(D158,Durchschnittssätze!$A$5:$Q$48,17,FALSE),IF(N158&lt;O158,"keine",ROUND(IF(AND(N158&gt;=O158,N158&lt;P158),VLOOKUP(D158,Durchschnittssätze!$A$5:$Q$48,13,FALSE),VLOOKUP(D158,Durchschnittssätze!$A$5:$Q$48,17,FALSE)),2))))</f>
        <v>keine</v>
      </c>
      <c r="R158" s="67" t="str">
        <f t="shared" si="214"/>
        <v>Förderung</v>
      </c>
      <c r="S158" s="66">
        <f t="shared" si="215"/>
        <v>0</v>
      </c>
      <c r="T158" s="17"/>
      <c r="U158" s="21"/>
      <c r="V158" s="18"/>
      <c r="W158" s="46">
        <f t="shared" si="216"/>
        <v>1</v>
      </c>
      <c r="X158" s="45">
        <f t="shared" si="217"/>
        <v>0</v>
      </c>
      <c r="Y158" s="44">
        <f t="shared" si="218"/>
        <v>0</v>
      </c>
      <c r="Z158" s="43" t="e">
        <f t="shared" si="219"/>
        <v>#VALUE!</v>
      </c>
      <c r="AA158" s="42" t="e">
        <f t="shared" si="220"/>
        <v>#VALUE!</v>
      </c>
      <c r="AB158" s="41" t="e">
        <f t="shared" si="221"/>
        <v>#VALUE!</v>
      </c>
      <c r="AC158" s="40" t="e">
        <f t="shared" si="222"/>
        <v>#VALUE!</v>
      </c>
      <c r="AD158" s="39" t="e">
        <f t="shared" si="223"/>
        <v>#VALUE!</v>
      </c>
      <c r="AE158" s="38" t="e">
        <f t="shared" si="224"/>
        <v>#VALUE!</v>
      </c>
      <c r="AF158" s="37" t="e">
        <f t="shared" si="225"/>
        <v>#VALUE!</v>
      </c>
      <c r="AG158" s="43" t="e">
        <f t="shared" si="226"/>
        <v>#VALUE!</v>
      </c>
      <c r="AH158" s="42" t="e">
        <f t="shared" si="227"/>
        <v>#VALUE!</v>
      </c>
      <c r="AI158" s="41" t="e">
        <f t="shared" si="228"/>
        <v>#VALUE!</v>
      </c>
      <c r="AJ158" s="40" t="e">
        <f t="shared" si="229"/>
        <v>#VALUE!</v>
      </c>
      <c r="AK158" s="65" t="e">
        <f t="shared" si="230"/>
        <v>#VALUE!</v>
      </c>
      <c r="AL158" s="64" t="e">
        <f t="shared" si="231"/>
        <v>#VALUE!</v>
      </c>
      <c r="AM158" s="30">
        <f t="shared" si="232"/>
        <v>0</v>
      </c>
      <c r="AN158" s="29" t="str">
        <f t="shared" si="233"/>
        <v/>
      </c>
      <c r="AO158" s="2"/>
      <c r="AP158" s="63"/>
      <c r="AQ158" s="63"/>
      <c r="AR158" s="62"/>
      <c r="AS158" s="14"/>
      <c r="AT158" s="18"/>
      <c r="AU158" s="18"/>
      <c r="AV158" s="18"/>
      <c r="AW158" s="18"/>
      <c r="AX158" s="18"/>
      <c r="AY158" s="18"/>
      <c r="AZ158" s="14"/>
      <c r="BA158" s="18"/>
      <c r="BB158" s="18"/>
      <c r="BC158" s="18"/>
      <c r="BD158" s="18"/>
      <c r="BE158" s="18"/>
      <c r="BF158" s="18"/>
      <c r="BG158" s="14"/>
      <c r="BH158" s="14"/>
      <c r="BI158" s="18"/>
      <c r="BJ158" s="18"/>
      <c r="BK158" s="18"/>
      <c r="BL158" s="18"/>
      <c r="BM158" s="18"/>
      <c r="BN158" s="18"/>
      <c r="BO158" s="13"/>
      <c r="BP158" s="15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6"/>
      <c r="CI158" s="14"/>
      <c r="CJ158" s="15"/>
      <c r="CK158" s="14"/>
      <c r="CL158" s="14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</row>
    <row r="159" spans="1:153" s="6" customFormat="1" ht="12.75" customHeight="1" outlineLevel="1" x14ac:dyDescent="0.2">
      <c r="A159" s="28"/>
      <c r="B159" s="79"/>
      <c r="C159" s="80"/>
      <c r="D159" s="77"/>
      <c r="E159" s="75"/>
      <c r="F159" s="76"/>
      <c r="G159" s="75">
        <f t="shared" si="210"/>
        <v>0</v>
      </c>
      <c r="H159" s="74"/>
      <c r="I159" s="73"/>
      <c r="J159" s="72" t="str">
        <f t="shared" si="211"/>
        <v/>
      </c>
      <c r="K159" s="53" t="str">
        <f t="shared" si="212"/>
        <v/>
      </c>
      <c r="L159" s="71"/>
      <c r="M159" s="70"/>
      <c r="N159" s="70">
        <f t="shared" si="213"/>
        <v>0</v>
      </c>
      <c r="O159" s="69" t="str">
        <f>IF(OR(D159="",D159="Honorar"),"",IF(VLOOKUP(D159,Durchschnittssätze!$A$5:$Q$48,5,FALSE)&lt;0,"entfällt für",IF(N159=0,"",ROUND((VLOOKUP(D159,Durchschnittssätze!$A$5:$Q$48,5,FALSE)/39.8*E159),2))))</f>
        <v/>
      </c>
      <c r="P159" s="69" t="str">
        <f>IF(OR(D159="",D159="Honorar"),"",IF(VLOOKUP(D159,Durchschnittssätze!$A$5:$Q$48,9,FALSE)&lt;0,"Beamte",IF(N159=0,"",ROUND((VLOOKUP(D159,Durchschnittssätze!$A$5:$Q$48,9,FALSE)/39.8*E159),2))))</f>
        <v/>
      </c>
      <c r="Q159" s="68" t="str">
        <f>IF(D159="Honorar",N159,IF(P159="Beamte",VLOOKUP(D159,Durchschnittssätze!$A$5:$Q$48,17,FALSE),IF(N159&lt;O159,"keine",ROUND(IF(AND(N159&gt;=O159,N159&lt;P159),VLOOKUP(D159,Durchschnittssätze!$A$5:$Q$48,13,FALSE),VLOOKUP(D159,Durchschnittssätze!$A$5:$Q$48,17,FALSE)),2))))</f>
        <v>keine</v>
      </c>
      <c r="R159" s="67" t="str">
        <f t="shared" si="214"/>
        <v>Förderung</v>
      </c>
      <c r="S159" s="66">
        <f t="shared" si="215"/>
        <v>0</v>
      </c>
      <c r="T159" s="17"/>
      <c r="U159" s="21"/>
      <c r="V159" s="18"/>
      <c r="W159" s="46">
        <f t="shared" si="216"/>
        <v>1</v>
      </c>
      <c r="X159" s="45">
        <f t="shared" si="217"/>
        <v>0</v>
      </c>
      <c r="Y159" s="44">
        <f t="shared" si="218"/>
        <v>0</v>
      </c>
      <c r="Z159" s="43" t="e">
        <f t="shared" si="219"/>
        <v>#VALUE!</v>
      </c>
      <c r="AA159" s="42" t="e">
        <f t="shared" si="220"/>
        <v>#VALUE!</v>
      </c>
      <c r="AB159" s="41" t="e">
        <f t="shared" si="221"/>
        <v>#VALUE!</v>
      </c>
      <c r="AC159" s="40" t="e">
        <f t="shared" si="222"/>
        <v>#VALUE!</v>
      </c>
      <c r="AD159" s="39" t="e">
        <f t="shared" si="223"/>
        <v>#VALUE!</v>
      </c>
      <c r="AE159" s="38" t="e">
        <f t="shared" si="224"/>
        <v>#VALUE!</v>
      </c>
      <c r="AF159" s="37" t="e">
        <f t="shared" si="225"/>
        <v>#VALUE!</v>
      </c>
      <c r="AG159" s="43" t="e">
        <f t="shared" si="226"/>
        <v>#VALUE!</v>
      </c>
      <c r="AH159" s="42" t="e">
        <f t="shared" si="227"/>
        <v>#VALUE!</v>
      </c>
      <c r="AI159" s="41" t="e">
        <f t="shared" si="228"/>
        <v>#VALUE!</v>
      </c>
      <c r="AJ159" s="40" t="e">
        <f t="shared" si="229"/>
        <v>#VALUE!</v>
      </c>
      <c r="AK159" s="65" t="e">
        <f t="shared" si="230"/>
        <v>#VALUE!</v>
      </c>
      <c r="AL159" s="64" t="e">
        <f t="shared" si="231"/>
        <v>#VALUE!</v>
      </c>
      <c r="AM159" s="30">
        <f t="shared" si="232"/>
        <v>0</v>
      </c>
      <c r="AN159" s="29" t="str">
        <f t="shared" si="233"/>
        <v/>
      </c>
      <c r="AO159" s="2"/>
      <c r="AP159" s="63"/>
      <c r="AQ159" s="63"/>
      <c r="AR159" s="62"/>
      <c r="AS159" s="14"/>
      <c r="AT159" s="18"/>
      <c r="AU159" s="18"/>
      <c r="AV159" s="18"/>
      <c r="AW159" s="18"/>
      <c r="AX159" s="18"/>
      <c r="AY159" s="18"/>
      <c r="AZ159" s="14"/>
      <c r="BA159" s="18"/>
      <c r="BB159" s="18"/>
      <c r="BC159" s="18"/>
      <c r="BD159" s="18"/>
      <c r="BE159" s="18"/>
      <c r="BF159" s="18"/>
      <c r="BG159" s="14"/>
      <c r="BH159" s="14"/>
      <c r="BI159" s="18"/>
      <c r="BJ159" s="18"/>
      <c r="BK159" s="18"/>
      <c r="BL159" s="18"/>
      <c r="BM159" s="18"/>
      <c r="BN159" s="18"/>
      <c r="BO159" s="13"/>
      <c r="BP159" s="15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6"/>
      <c r="CI159" s="14"/>
      <c r="CJ159" s="15"/>
      <c r="CK159" s="14"/>
      <c r="CL159" s="14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</row>
    <row r="160" spans="1:153" s="6" customFormat="1" ht="12.75" customHeight="1" outlineLevel="1" x14ac:dyDescent="0.2">
      <c r="A160" s="28"/>
      <c r="B160" s="79"/>
      <c r="C160" s="78"/>
      <c r="D160" s="77"/>
      <c r="E160" s="75"/>
      <c r="F160" s="76"/>
      <c r="G160" s="75">
        <f t="shared" si="210"/>
        <v>0</v>
      </c>
      <c r="H160" s="74"/>
      <c r="I160" s="73"/>
      <c r="J160" s="72" t="str">
        <f t="shared" si="211"/>
        <v/>
      </c>
      <c r="K160" s="53" t="str">
        <f t="shared" si="212"/>
        <v/>
      </c>
      <c r="L160" s="71"/>
      <c r="M160" s="70"/>
      <c r="N160" s="70">
        <f t="shared" si="213"/>
        <v>0</v>
      </c>
      <c r="O160" s="69" t="str">
        <f>IF(OR(D160="",D160="Honorar"),"",IF(VLOOKUP(D160,Durchschnittssätze!$A$5:$Q$48,5,FALSE)&lt;0,"entfällt für",IF(N160=0,"",ROUND((VLOOKUP(D160,Durchschnittssätze!$A$5:$Q$48,5,FALSE)/39.8*E160),2))))</f>
        <v/>
      </c>
      <c r="P160" s="69" t="str">
        <f>IF(OR(D160="",D160="Honorar"),"",IF(VLOOKUP(D160,Durchschnittssätze!$A$5:$Q$48,9,FALSE)&lt;0,"Beamte",IF(N160=0,"",ROUND((VLOOKUP(D160,Durchschnittssätze!$A$5:$Q$48,9,FALSE)/39.8*E160),2))))</f>
        <v/>
      </c>
      <c r="Q160" s="68" t="str">
        <f>IF(D160="Honorar",N160,IF(P160="Beamte",VLOOKUP(D160,Durchschnittssätze!$A$5:$Q$48,17,FALSE),IF(N160&lt;O160,"keine",ROUND(IF(AND(N160&gt;=O160,N160&lt;P160),VLOOKUP(D160,Durchschnittssätze!$A$5:$Q$48,13,FALSE),VLOOKUP(D160,Durchschnittssätze!$A$5:$Q$48,17,FALSE)),2))))</f>
        <v>keine</v>
      </c>
      <c r="R160" s="67" t="str">
        <f t="shared" si="214"/>
        <v>Förderung</v>
      </c>
      <c r="S160" s="66">
        <f t="shared" si="215"/>
        <v>0</v>
      </c>
      <c r="T160" s="17"/>
      <c r="U160" s="21"/>
      <c r="V160" s="18"/>
      <c r="W160" s="46">
        <f t="shared" si="216"/>
        <v>1</v>
      </c>
      <c r="X160" s="45">
        <f t="shared" si="217"/>
        <v>0</v>
      </c>
      <c r="Y160" s="44">
        <f t="shared" si="218"/>
        <v>0</v>
      </c>
      <c r="Z160" s="43" t="e">
        <f t="shared" si="219"/>
        <v>#VALUE!</v>
      </c>
      <c r="AA160" s="42" t="e">
        <f t="shared" si="220"/>
        <v>#VALUE!</v>
      </c>
      <c r="AB160" s="41" t="e">
        <f t="shared" si="221"/>
        <v>#VALUE!</v>
      </c>
      <c r="AC160" s="40" t="e">
        <f t="shared" si="222"/>
        <v>#VALUE!</v>
      </c>
      <c r="AD160" s="39" t="e">
        <f t="shared" si="223"/>
        <v>#VALUE!</v>
      </c>
      <c r="AE160" s="38" t="e">
        <f t="shared" si="224"/>
        <v>#VALUE!</v>
      </c>
      <c r="AF160" s="37" t="e">
        <f t="shared" si="225"/>
        <v>#VALUE!</v>
      </c>
      <c r="AG160" s="43" t="e">
        <f t="shared" si="226"/>
        <v>#VALUE!</v>
      </c>
      <c r="AH160" s="42" t="e">
        <f t="shared" si="227"/>
        <v>#VALUE!</v>
      </c>
      <c r="AI160" s="41" t="e">
        <f t="shared" si="228"/>
        <v>#VALUE!</v>
      </c>
      <c r="AJ160" s="40" t="e">
        <f t="shared" si="229"/>
        <v>#VALUE!</v>
      </c>
      <c r="AK160" s="65" t="e">
        <f t="shared" si="230"/>
        <v>#VALUE!</v>
      </c>
      <c r="AL160" s="64" t="e">
        <f t="shared" si="231"/>
        <v>#VALUE!</v>
      </c>
      <c r="AM160" s="30">
        <f t="shared" si="232"/>
        <v>0</v>
      </c>
      <c r="AN160" s="29" t="str">
        <f t="shared" si="233"/>
        <v/>
      </c>
      <c r="AO160" s="2"/>
      <c r="AP160" s="63"/>
      <c r="AQ160" s="63"/>
      <c r="AR160" s="62"/>
      <c r="AS160" s="14"/>
      <c r="AT160" s="18"/>
      <c r="AU160" s="18"/>
      <c r="AV160" s="18"/>
      <c r="AW160" s="18"/>
      <c r="AX160" s="18"/>
      <c r="AY160" s="18"/>
      <c r="AZ160" s="14"/>
      <c r="BA160" s="18"/>
      <c r="BB160" s="18"/>
      <c r="BC160" s="18"/>
      <c r="BD160" s="18"/>
      <c r="BE160" s="18"/>
      <c r="BF160" s="18"/>
      <c r="BG160" s="14"/>
      <c r="BH160" s="14"/>
      <c r="BI160" s="18"/>
      <c r="BJ160" s="18"/>
      <c r="BK160" s="18"/>
      <c r="BL160" s="18"/>
      <c r="BM160" s="18"/>
      <c r="BN160" s="18"/>
      <c r="BO160" s="13"/>
      <c r="BP160" s="15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6"/>
      <c r="CI160" s="14"/>
      <c r="CJ160" s="15"/>
      <c r="CK160" s="14"/>
      <c r="CL160" s="14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</row>
    <row r="161" spans="1:153" s="6" customFormat="1" ht="12.75" customHeight="1" outlineLevel="1" x14ac:dyDescent="0.2">
      <c r="A161" s="28"/>
      <c r="B161" s="79"/>
      <c r="C161" s="80"/>
      <c r="D161" s="77"/>
      <c r="E161" s="75"/>
      <c r="F161" s="76"/>
      <c r="G161" s="75">
        <f t="shared" si="210"/>
        <v>0</v>
      </c>
      <c r="H161" s="74"/>
      <c r="I161" s="73"/>
      <c r="J161" s="72" t="str">
        <f t="shared" si="211"/>
        <v/>
      </c>
      <c r="K161" s="53" t="str">
        <f t="shared" si="212"/>
        <v/>
      </c>
      <c r="L161" s="71"/>
      <c r="M161" s="70"/>
      <c r="N161" s="70">
        <f t="shared" si="213"/>
        <v>0</v>
      </c>
      <c r="O161" s="69" t="str">
        <f>IF(OR(D161="",D161="Honorar"),"",IF(VLOOKUP(D161,Durchschnittssätze!$A$5:$Q$48,5,FALSE)&lt;0,"entfällt für",IF(N161=0,"",ROUND((VLOOKUP(D161,Durchschnittssätze!$A$5:$Q$48,5,FALSE)/39.8*E161),2))))</f>
        <v/>
      </c>
      <c r="P161" s="69" t="str">
        <f>IF(OR(D161="",D161="Honorar"),"",IF(VLOOKUP(D161,Durchschnittssätze!$A$5:$Q$48,9,FALSE)&lt;0,"Beamte",IF(N161=0,"",ROUND((VLOOKUP(D161,Durchschnittssätze!$A$5:$Q$48,9,FALSE)/39.8*E161),2))))</f>
        <v/>
      </c>
      <c r="Q161" s="68" t="str">
        <f>IF(D161="Honorar",N161,IF(P161="Beamte",VLOOKUP(D161,Durchschnittssätze!$A$5:$Q$48,17,FALSE),IF(N161&lt;O161,"keine",ROUND(IF(AND(N161&gt;=O161,N161&lt;P161),VLOOKUP(D161,Durchschnittssätze!$A$5:$Q$48,13,FALSE),VLOOKUP(D161,Durchschnittssätze!$A$5:$Q$48,17,FALSE)),2))))</f>
        <v>keine</v>
      </c>
      <c r="R161" s="67" t="str">
        <f t="shared" si="214"/>
        <v>Förderung</v>
      </c>
      <c r="S161" s="66">
        <f t="shared" si="215"/>
        <v>0</v>
      </c>
      <c r="T161" s="17"/>
      <c r="U161" s="21"/>
      <c r="V161" s="18"/>
      <c r="W161" s="46">
        <f t="shared" si="216"/>
        <v>1</v>
      </c>
      <c r="X161" s="45">
        <f t="shared" si="217"/>
        <v>0</v>
      </c>
      <c r="Y161" s="44">
        <f t="shared" si="218"/>
        <v>0</v>
      </c>
      <c r="Z161" s="43" t="e">
        <f t="shared" si="219"/>
        <v>#VALUE!</v>
      </c>
      <c r="AA161" s="42" t="e">
        <f t="shared" si="220"/>
        <v>#VALUE!</v>
      </c>
      <c r="AB161" s="41" t="e">
        <f t="shared" si="221"/>
        <v>#VALUE!</v>
      </c>
      <c r="AC161" s="40" t="e">
        <f t="shared" si="222"/>
        <v>#VALUE!</v>
      </c>
      <c r="AD161" s="39" t="e">
        <f t="shared" si="223"/>
        <v>#VALUE!</v>
      </c>
      <c r="AE161" s="38" t="e">
        <f t="shared" si="224"/>
        <v>#VALUE!</v>
      </c>
      <c r="AF161" s="37" t="e">
        <f t="shared" si="225"/>
        <v>#VALUE!</v>
      </c>
      <c r="AG161" s="43" t="e">
        <f t="shared" si="226"/>
        <v>#VALUE!</v>
      </c>
      <c r="AH161" s="42" t="e">
        <f t="shared" si="227"/>
        <v>#VALUE!</v>
      </c>
      <c r="AI161" s="41" t="e">
        <f t="shared" si="228"/>
        <v>#VALUE!</v>
      </c>
      <c r="AJ161" s="40" t="e">
        <f t="shared" si="229"/>
        <v>#VALUE!</v>
      </c>
      <c r="AK161" s="65" t="e">
        <f t="shared" si="230"/>
        <v>#VALUE!</v>
      </c>
      <c r="AL161" s="64" t="e">
        <f t="shared" si="231"/>
        <v>#VALUE!</v>
      </c>
      <c r="AM161" s="30">
        <f t="shared" si="232"/>
        <v>0</v>
      </c>
      <c r="AN161" s="29" t="str">
        <f t="shared" si="233"/>
        <v/>
      </c>
      <c r="AO161" s="2"/>
      <c r="AP161" s="63"/>
      <c r="AQ161" s="63"/>
      <c r="AR161" s="62"/>
      <c r="AS161" s="14"/>
      <c r="AT161" s="18"/>
      <c r="AU161" s="18"/>
      <c r="AV161" s="18"/>
      <c r="AW161" s="18"/>
      <c r="AX161" s="18"/>
      <c r="AY161" s="18"/>
      <c r="AZ161" s="14"/>
      <c r="BA161" s="18"/>
      <c r="BB161" s="18"/>
      <c r="BC161" s="18"/>
      <c r="BD161" s="18"/>
      <c r="BE161" s="18"/>
      <c r="BF161" s="18"/>
      <c r="BG161" s="14"/>
      <c r="BH161" s="14"/>
      <c r="BI161" s="18"/>
      <c r="BJ161" s="18"/>
      <c r="BK161" s="18"/>
      <c r="BL161" s="18"/>
      <c r="BM161" s="18"/>
      <c r="BN161" s="18"/>
      <c r="BO161" s="13"/>
      <c r="BP161" s="15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6"/>
      <c r="CI161" s="14"/>
      <c r="CJ161" s="15"/>
      <c r="CK161" s="14"/>
      <c r="CL161" s="14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</row>
    <row r="162" spans="1:153" s="6" customFormat="1" ht="12.75" customHeight="1" outlineLevel="1" x14ac:dyDescent="0.2">
      <c r="A162" s="28"/>
      <c r="B162" s="79"/>
      <c r="C162" s="80"/>
      <c r="D162" s="77"/>
      <c r="E162" s="75"/>
      <c r="F162" s="76"/>
      <c r="G162" s="75">
        <f t="shared" si="210"/>
        <v>0</v>
      </c>
      <c r="H162" s="74"/>
      <c r="I162" s="73"/>
      <c r="J162" s="72" t="str">
        <f t="shared" si="211"/>
        <v/>
      </c>
      <c r="K162" s="53" t="str">
        <f t="shared" si="212"/>
        <v/>
      </c>
      <c r="L162" s="71"/>
      <c r="M162" s="70"/>
      <c r="N162" s="70">
        <f t="shared" si="213"/>
        <v>0</v>
      </c>
      <c r="O162" s="69" t="str">
        <f>IF(OR(D162="",D162="Honorar"),"",IF(VLOOKUP(D162,Durchschnittssätze!$A$5:$Q$48,5,FALSE)&lt;0,"entfällt für",IF(N162=0,"",ROUND((VLOOKUP(D162,Durchschnittssätze!$A$5:$Q$48,5,FALSE)/39.8*E162),2))))</f>
        <v/>
      </c>
      <c r="P162" s="69" t="str">
        <f>IF(OR(D162="",D162="Honorar"),"",IF(VLOOKUP(D162,Durchschnittssätze!$A$5:$Q$48,9,FALSE)&lt;0,"Beamte",IF(N162=0,"",ROUND((VLOOKUP(D162,Durchschnittssätze!$A$5:$Q$48,9,FALSE)/39.8*E162),2))))</f>
        <v/>
      </c>
      <c r="Q162" s="68" t="str">
        <f>IF(D162="Honorar",N162,IF(P162="Beamte",VLOOKUP(D162,Durchschnittssätze!$A$5:$Q$48,17,FALSE),IF(N162&lt;O162,"keine",ROUND(IF(AND(N162&gt;=O162,N162&lt;P162),VLOOKUP(D162,Durchschnittssätze!$A$5:$Q$48,13,FALSE),VLOOKUP(D162,Durchschnittssätze!$A$5:$Q$48,17,FALSE)),2))))</f>
        <v>keine</v>
      </c>
      <c r="R162" s="67" t="str">
        <f t="shared" si="214"/>
        <v>Förderung</v>
      </c>
      <c r="S162" s="66">
        <f t="shared" si="215"/>
        <v>0</v>
      </c>
      <c r="T162" s="17"/>
      <c r="U162" s="21"/>
      <c r="V162" s="18"/>
      <c r="W162" s="46">
        <f t="shared" si="216"/>
        <v>1</v>
      </c>
      <c r="X162" s="45">
        <f t="shared" si="217"/>
        <v>0</v>
      </c>
      <c r="Y162" s="44">
        <f t="shared" si="218"/>
        <v>0</v>
      </c>
      <c r="Z162" s="43" t="e">
        <f t="shared" si="219"/>
        <v>#VALUE!</v>
      </c>
      <c r="AA162" s="42" t="e">
        <f t="shared" si="220"/>
        <v>#VALUE!</v>
      </c>
      <c r="AB162" s="41" t="e">
        <f t="shared" si="221"/>
        <v>#VALUE!</v>
      </c>
      <c r="AC162" s="40" t="e">
        <f t="shared" si="222"/>
        <v>#VALUE!</v>
      </c>
      <c r="AD162" s="39" t="e">
        <f t="shared" si="223"/>
        <v>#VALUE!</v>
      </c>
      <c r="AE162" s="38" t="e">
        <f t="shared" si="224"/>
        <v>#VALUE!</v>
      </c>
      <c r="AF162" s="37" t="e">
        <f t="shared" si="225"/>
        <v>#VALUE!</v>
      </c>
      <c r="AG162" s="43" t="e">
        <f t="shared" si="226"/>
        <v>#VALUE!</v>
      </c>
      <c r="AH162" s="42" t="e">
        <f t="shared" si="227"/>
        <v>#VALUE!</v>
      </c>
      <c r="AI162" s="41" t="e">
        <f t="shared" si="228"/>
        <v>#VALUE!</v>
      </c>
      <c r="AJ162" s="40" t="e">
        <f t="shared" si="229"/>
        <v>#VALUE!</v>
      </c>
      <c r="AK162" s="65" t="e">
        <f t="shared" si="230"/>
        <v>#VALUE!</v>
      </c>
      <c r="AL162" s="64" t="e">
        <f t="shared" si="231"/>
        <v>#VALUE!</v>
      </c>
      <c r="AM162" s="30">
        <f t="shared" si="232"/>
        <v>0</v>
      </c>
      <c r="AN162" s="29" t="str">
        <f t="shared" si="233"/>
        <v/>
      </c>
      <c r="AO162" s="2"/>
      <c r="AP162" s="63"/>
      <c r="AQ162" s="63"/>
      <c r="AR162" s="62"/>
      <c r="AS162" s="14"/>
      <c r="AT162" s="18"/>
      <c r="AU162" s="18"/>
      <c r="AV162" s="18"/>
      <c r="AW162" s="18"/>
      <c r="AX162" s="18"/>
      <c r="AY162" s="18"/>
      <c r="AZ162" s="14"/>
      <c r="BA162" s="18"/>
      <c r="BB162" s="18"/>
      <c r="BC162" s="18"/>
      <c r="BD162" s="18"/>
      <c r="BE162" s="18"/>
      <c r="BF162" s="18"/>
      <c r="BG162" s="14"/>
      <c r="BH162" s="14"/>
      <c r="BI162" s="18"/>
      <c r="BJ162" s="18"/>
      <c r="BK162" s="18"/>
      <c r="BL162" s="18"/>
      <c r="BM162" s="18"/>
      <c r="BN162" s="18"/>
      <c r="BO162" s="13"/>
      <c r="BP162" s="15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6"/>
      <c r="CI162" s="14"/>
      <c r="CJ162" s="15"/>
      <c r="CK162" s="14"/>
      <c r="CL162" s="14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</row>
    <row r="163" spans="1:153" s="6" customFormat="1" ht="12.75" customHeight="1" outlineLevel="1" x14ac:dyDescent="0.2">
      <c r="A163" s="28"/>
      <c r="B163" s="79"/>
      <c r="C163" s="78"/>
      <c r="D163" s="77"/>
      <c r="E163" s="75"/>
      <c r="F163" s="76"/>
      <c r="G163" s="75">
        <f t="shared" si="210"/>
        <v>0</v>
      </c>
      <c r="H163" s="74"/>
      <c r="I163" s="73"/>
      <c r="J163" s="72" t="str">
        <f t="shared" si="211"/>
        <v/>
      </c>
      <c r="K163" s="53" t="str">
        <f t="shared" si="212"/>
        <v/>
      </c>
      <c r="L163" s="71"/>
      <c r="M163" s="70"/>
      <c r="N163" s="70">
        <f t="shared" si="213"/>
        <v>0</v>
      </c>
      <c r="O163" s="69" t="str">
        <f>IF(OR(D163="",D163="Honorar"),"",IF(VLOOKUP(D163,Durchschnittssätze!$A$5:$Q$48,5,FALSE)&lt;0,"entfällt für",IF(N163=0,"",ROUND((VLOOKUP(D163,Durchschnittssätze!$A$5:$Q$48,5,FALSE)/39.8*E163),2))))</f>
        <v/>
      </c>
      <c r="P163" s="69" t="str">
        <f>IF(OR(D163="",D163="Honorar"),"",IF(VLOOKUP(D163,Durchschnittssätze!$A$5:$Q$48,9,FALSE)&lt;0,"Beamte",IF(N163=0,"",ROUND((VLOOKUP(D163,Durchschnittssätze!$A$5:$Q$48,9,FALSE)/39.8*E163),2))))</f>
        <v/>
      </c>
      <c r="Q163" s="68" t="str">
        <f>IF(D163="Honorar",N163,IF(P163="Beamte",VLOOKUP(D163,Durchschnittssätze!$A$5:$Q$48,17,FALSE),IF(N163&lt;O163,"keine",ROUND(IF(AND(N163&gt;=O163,N163&lt;P163),VLOOKUP(D163,Durchschnittssätze!$A$5:$Q$48,13,FALSE),VLOOKUP(D163,Durchschnittssätze!$A$5:$Q$48,17,FALSE)),2))))</f>
        <v>keine</v>
      </c>
      <c r="R163" s="67" t="str">
        <f t="shared" si="214"/>
        <v>Förderung</v>
      </c>
      <c r="S163" s="66">
        <f t="shared" si="215"/>
        <v>0</v>
      </c>
      <c r="T163" s="17"/>
      <c r="U163" s="21"/>
      <c r="V163" s="18"/>
      <c r="W163" s="46">
        <f t="shared" si="216"/>
        <v>1</v>
      </c>
      <c r="X163" s="45">
        <f t="shared" si="217"/>
        <v>0</v>
      </c>
      <c r="Y163" s="44">
        <f t="shared" si="218"/>
        <v>0</v>
      </c>
      <c r="Z163" s="43" t="e">
        <f t="shared" si="219"/>
        <v>#VALUE!</v>
      </c>
      <c r="AA163" s="42" t="e">
        <f t="shared" si="220"/>
        <v>#VALUE!</v>
      </c>
      <c r="AB163" s="41" t="e">
        <f t="shared" si="221"/>
        <v>#VALUE!</v>
      </c>
      <c r="AC163" s="40" t="e">
        <f t="shared" si="222"/>
        <v>#VALUE!</v>
      </c>
      <c r="AD163" s="39" t="e">
        <f t="shared" si="223"/>
        <v>#VALUE!</v>
      </c>
      <c r="AE163" s="38" t="e">
        <f t="shared" si="224"/>
        <v>#VALUE!</v>
      </c>
      <c r="AF163" s="37" t="e">
        <f t="shared" si="225"/>
        <v>#VALUE!</v>
      </c>
      <c r="AG163" s="43" t="e">
        <f t="shared" si="226"/>
        <v>#VALUE!</v>
      </c>
      <c r="AH163" s="42" t="e">
        <f t="shared" si="227"/>
        <v>#VALUE!</v>
      </c>
      <c r="AI163" s="41" t="e">
        <f t="shared" si="228"/>
        <v>#VALUE!</v>
      </c>
      <c r="AJ163" s="40" t="e">
        <f t="shared" si="229"/>
        <v>#VALUE!</v>
      </c>
      <c r="AK163" s="65" t="e">
        <f t="shared" si="230"/>
        <v>#VALUE!</v>
      </c>
      <c r="AL163" s="64" t="e">
        <f t="shared" si="231"/>
        <v>#VALUE!</v>
      </c>
      <c r="AM163" s="30">
        <f t="shared" si="232"/>
        <v>0</v>
      </c>
      <c r="AN163" s="29" t="str">
        <f t="shared" si="233"/>
        <v/>
      </c>
      <c r="AO163" s="2"/>
      <c r="AP163" s="63"/>
      <c r="AQ163" s="63"/>
      <c r="AR163" s="62"/>
      <c r="AS163" s="14"/>
      <c r="AT163" s="18"/>
      <c r="AU163" s="18"/>
      <c r="AV163" s="18"/>
      <c r="AW163" s="18"/>
      <c r="AX163" s="18"/>
      <c r="AY163" s="18"/>
      <c r="AZ163" s="14"/>
      <c r="BA163" s="18"/>
      <c r="BB163" s="18"/>
      <c r="BC163" s="18"/>
      <c r="BD163" s="18"/>
      <c r="BE163" s="18"/>
      <c r="BF163" s="18"/>
      <c r="BG163" s="14"/>
      <c r="BH163" s="14"/>
      <c r="BI163" s="18"/>
      <c r="BJ163" s="18"/>
      <c r="BK163" s="18"/>
      <c r="BL163" s="18"/>
      <c r="BM163" s="18"/>
      <c r="BN163" s="18"/>
      <c r="BO163" s="13"/>
      <c r="BP163" s="15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6"/>
      <c r="CI163" s="14"/>
      <c r="CJ163" s="15"/>
      <c r="CK163" s="14"/>
      <c r="CL163" s="14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</row>
    <row r="164" spans="1:153" s="6" customFormat="1" ht="12.75" customHeight="1" outlineLevel="1" thickBot="1" x14ac:dyDescent="0.25">
      <c r="A164" s="28"/>
      <c r="B164" s="61"/>
      <c r="C164" s="60"/>
      <c r="D164" s="59"/>
      <c r="E164" s="57"/>
      <c r="F164" s="58"/>
      <c r="G164" s="57">
        <f t="shared" si="210"/>
        <v>0</v>
      </c>
      <c r="H164" s="56"/>
      <c r="I164" s="55"/>
      <c r="J164" s="54" t="str">
        <f t="shared" si="211"/>
        <v/>
      </c>
      <c r="K164" s="53" t="str">
        <f t="shared" si="212"/>
        <v/>
      </c>
      <c r="L164" s="52"/>
      <c r="M164" s="51"/>
      <c r="N164" s="51">
        <f t="shared" si="213"/>
        <v>0</v>
      </c>
      <c r="O164" s="50" t="str">
        <f>IF(OR(D164="",D164="Honorar"),"",IF(VLOOKUP(D164,Durchschnittssätze!$A$5:$Q$48,5,FALSE)&lt;0,"entfällt für",IF(N164=0,"",ROUND((VLOOKUP(D164,Durchschnittssätze!$A$5:$Q$48,5,FALSE)/39.8*E164),2))))</f>
        <v/>
      </c>
      <c r="P164" s="50" t="str">
        <f>IF(OR(D164="",D164="Honorar"),"",IF(VLOOKUP(D164,Durchschnittssätze!$A$5:$Q$48,9,FALSE)&lt;0,"Beamte",IF(N164=0,"",ROUND((VLOOKUP(D164,Durchschnittssätze!$A$5:$Q$48,9,FALSE)/39.8*E164),2))))</f>
        <v/>
      </c>
      <c r="Q164" s="49" t="str">
        <f>IF(D164="Honorar",N164,IF(P164="Beamte",VLOOKUP(D164,Durchschnittssätze!$A$5:$Q$48,17,FALSE),IF(N164&lt;O164,"keine",ROUND(IF(AND(N164&gt;=O164,N164&lt;P164),VLOOKUP(D164,Durchschnittssätze!$A$5:$Q$48,13,FALSE),VLOOKUP(D164,Durchschnittssätze!$A$5:$Q$48,17,FALSE)),2))))</f>
        <v>keine</v>
      </c>
      <c r="R164" s="48" t="str">
        <f t="shared" si="214"/>
        <v>Förderung</v>
      </c>
      <c r="S164" s="47">
        <f t="shared" si="215"/>
        <v>0</v>
      </c>
      <c r="T164" s="17"/>
      <c r="U164" s="21"/>
      <c r="V164" s="18"/>
      <c r="W164" s="46">
        <f t="shared" si="216"/>
        <v>1</v>
      </c>
      <c r="X164" s="45">
        <f t="shared" si="217"/>
        <v>0</v>
      </c>
      <c r="Y164" s="44">
        <f t="shared" si="218"/>
        <v>0</v>
      </c>
      <c r="Z164" s="43" t="e">
        <f t="shared" si="219"/>
        <v>#VALUE!</v>
      </c>
      <c r="AA164" s="42" t="e">
        <f t="shared" si="220"/>
        <v>#VALUE!</v>
      </c>
      <c r="AB164" s="41" t="e">
        <f t="shared" si="221"/>
        <v>#VALUE!</v>
      </c>
      <c r="AC164" s="40" t="e">
        <f t="shared" si="222"/>
        <v>#VALUE!</v>
      </c>
      <c r="AD164" s="39" t="e">
        <f t="shared" si="223"/>
        <v>#VALUE!</v>
      </c>
      <c r="AE164" s="38" t="e">
        <f t="shared" si="224"/>
        <v>#VALUE!</v>
      </c>
      <c r="AF164" s="37" t="e">
        <f t="shared" si="225"/>
        <v>#VALUE!</v>
      </c>
      <c r="AG164" s="36" t="e">
        <f t="shared" si="226"/>
        <v>#VALUE!</v>
      </c>
      <c r="AH164" s="35" t="e">
        <f t="shared" si="227"/>
        <v>#VALUE!</v>
      </c>
      <c r="AI164" s="34" t="e">
        <f t="shared" si="228"/>
        <v>#VALUE!</v>
      </c>
      <c r="AJ164" s="33" t="e">
        <f t="shared" si="229"/>
        <v>#VALUE!</v>
      </c>
      <c r="AK164" s="32" t="e">
        <f t="shared" si="230"/>
        <v>#VALUE!</v>
      </c>
      <c r="AL164" s="31" t="e">
        <f t="shared" si="231"/>
        <v>#VALUE!</v>
      </c>
      <c r="AM164" s="30">
        <f t="shared" si="232"/>
        <v>0</v>
      </c>
      <c r="AN164" s="29" t="str">
        <f t="shared" si="233"/>
        <v/>
      </c>
      <c r="AO164" s="19"/>
      <c r="AP164" s="19"/>
      <c r="AQ164" s="19"/>
      <c r="AR164" s="19"/>
      <c r="AS164" s="14"/>
      <c r="AT164" s="18"/>
      <c r="AU164" s="18"/>
      <c r="AV164" s="18"/>
      <c r="AW164" s="18"/>
      <c r="AX164" s="18"/>
      <c r="AY164" s="18"/>
      <c r="AZ164" s="14"/>
      <c r="BA164" s="18"/>
      <c r="BB164" s="18"/>
      <c r="BC164" s="18"/>
      <c r="BD164" s="18"/>
      <c r="BE164" s="18"/>
      <c r="BF164" s="18"/>
      <c r="BG164" s="14"/>
      <c r="BH164" s="14"/>
      <c r="BI164" s="18"/>
      <c r="BJ164" s="18"/>
      <c r="BK164" s="18"/>
      <c r="BL164" s="18"/>
      <c r="BM164" s="18"/>
      <c r="BN164" s="18"/>
      <c r="BO164" s="13"/>
      <c r="BP164" s="15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6"/>
      <c r="CI164" s="14"/>
      <c r="CJ164" s="15"/>
      <c r="CK164" s="14"/>
      <c r="CL164" s="14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</row>
    <row r="165" spans="1:153" s="6" customFormat="1" ht="20.100000000000001" customHeight="1" outlineLevel="1" thickBot="1" x14ac:dyDescent="0.25">
      <c r="A165" s="28"/>
      <c r="B165" s="27"/>
      <c r="C165" s="25"/>
      <c r="D165" s="25"/>
      <c r="E165" s="25"/>
      <c r="F165" s="25"/>
      <c r="G165" s="26"/>
      <c r="H165" s="25"/>
      <c r="I165" s="25"/>
      <c r="J165" s="24"/>
      <c r="K165" s="483"/>
      <c r="L165" s="483"/>
      <c r="M165" s="483"/>
      <c r="N165" s="483"/>
      <c r="O165" s="483"/>
      <c r="P165" s="483"/>
      <c r="Q165" s="23"/>
      <c r="R165" s="23"/>
      <c r="S165" s="22">
        <f>SUM(S154:S164)</f>
        <v>0</v>
      </c>
      <c r="T165" s="17"/>
      <c r="U165" s="21"/>
      <c r="V165" s="18"/>
      <c r="W165" s="14"/>
      <c r="X165" s="14"/>
      <c r="Y165" s="14"/>
      <c r="Z165" s="13"/>
      <c r="AA165" s="13"/>
      <c r="AB165" s="13"/>
      <c r="AC165" s="13"/>
      <c r="AD165" s="13"/>
      <c r="AE165" s="15"/>
      <c r="AF165" s="19"/>
      <c r="AG165" s="19"/>
      <c r="AH165" s="19"/>
      <c r="AI165" s="19"/>
      <c r="AJ165" s="19"/>
      <c r="AK165" s="19"/>
      <c r="AL165" s="19"/>
      <c r="AM165" s="20">
        <f>SUM(AM154:AM164)</f>
        <v>0</v>
      </c>
      <c r="AN165" s="20">
        <f>SUM(AN154:AN164)</f>
        <v>0</v>
      </c>
      <c r="AO165" s="19"/>
      <c r="AP165" s="19"/>
      <c r="AQ165" s="19"/>
      <c r="AR165" s="19"/>
      <c r="AS165" s="14"/>
      <c r="AT165" s="18"/>
      <c r="AU165" s="18"/>
      <c r="AV165" s="18"/>
      <c r="AW165" s="18"/>
      <c r="AX165" s="18"/>
      <c r="AY165" s="18"/>
      <c r="AZ165" s="14"/>
      <c r="BA165" s="18"/>
      <c r="BB165" s="18"/>
      <c r="BC165" s="18"/>
      <c r="BD165" s="18"/>
      <c r="BE165" s="18"/>
      <c r="BF165" s="18"/>
      <c r="BG165" s="14"/>
      <c r="BH165" s="14"/>
      <c r="BI165" s="18"/>
      <c r="BJ165" s="18"/>
      <c r="BK165" s="18"/>
      <c r="BL165" s="18"/>
      <c r="BM165" s="18"/>
      <c r="BN165" s="18"/>
      <c r="BO165" s="13"/>
      <c r="BP165" s="15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6"/>
      <c r="CI165" s="14"/>
      <c r="CJ165" s="15"/>
      <c r="CK165" s="14"/>
      <c r="CL165" s="14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</row>
    <row r="166" spans="1:153" s="6" customFormat="1" x14ac:dyDescent="0.2">
      <c r="B166" s="14"/>
      <c r="C166" s="13"/>
      <c r="D166" s="13"/>
      <c r="E166" s="130"/>
      <c r="F166" s="130"/>
      <c r="G166" s="130"/>
      <c r="H166" s="130"/>
      <c r="I166" s="129"/>
      <c r="J166" s="129"/>
      <c r="K166" s="482" t="str">
        <f>IF(COUNTBLANK(K154:K164)&lt;&gt;11,"Fehler in den Datumsangaben! Bitte prüfen!","")</f>
        <v/>
      </c>
      <c r="L166" s="482"/>
      <c r="M166" s="482"/>
      <c r="N166" s="482"/>
      <c r="O166" s="482"/>
      <c r="P166" s="23"/>
      <c r="Q166" s="23"/>
      <c r="R166" s="23"/>
      <c r="S166" s="23"/>
      <c r="T166" s="23"/>
      <c r="U166" s="128"/>
      <c r="V166" s="125"/>
      <c r="W166" s="18"/>
      <c r="X166" s="14"/>
      <c r="Y166" s="14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</row>
    <row r="167" spans="1:153" s="10" customFormat="1" ht="17.25" customHeight="1" outlineLevel="1" x14ac:dyDescent="0.2">
      <c r="B167" s="495">
        <f>$B$20</f>
        <v>0</v>
      </c>
      <c r="C167" s="495"/>
      <c r="D167" s="484" t="str">
        <f>IF(AM181&lt;&gt;0,"Es wurde eine abweichende Entgeltgruppe angegeben. Bitte hierfür eine Begründung im Prüfvermerk erfassen!","")</f>
        <v/>
      </c>
      <c r="E167" s="484"/>
      <c r="F167" s="484"/>
      <c r="G167" s="484"/>
      <c r="H167" s="484"/>
      <c r="I167" s="484"/>
      <c r="J167" s="484"/>
      <c r="K167" s="484"/>
      <c r="L167" s="484"/>
      <c r="M167" s="484"/>
      <c r="N167" s="14"/>
      <c r="O167" s="126"/>
      <c r="P167" s="126"/>
      <c r="Q167" s="126"/>
      <c r="R167" s="126"/>
      <c r="S167" s="5"/>
      <c r="T167" s="12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</row>
    <row r="168" spans="1:153" s="6" customFormat="1" ht="7.5" customHeight="1" outlineLevel="1" thickBot="1" x14ac:dyDescent="0.25">
      <c r="B168" s="127"/>
      <c r="E168" s="8"/>
      <c r="F168" s="12"/>
      <c r="G168" s="8"/>
      <c r="I168" s="8"/>
      <c r="K168" s="13"/>
      <c r="L168" s="13"/>
      <c r="M168" s="13"/>
      <c r="N168" s="13"/>
      <c r="O168" s="126"/>
      <c r="P168" s="126"/>
      <c r="Q168" s="126"/>
      <c r="R168" s="126"/>
      <c r="S168" s="5"/>
      <c r="T168" s="125"/>
      <c r="U168" s="13"/>
      <c r="V168" s="13"/>
      <c r="W168" s="14"/>
      <c r="X168" s="14"/>
      <c r="Y168" s="14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</row>
    <row r="169" spans="1:153" s="10" customFormat="1" ht="65.099999999999994" customHeight="1" outlineLevel="1" thickBot="1" x14ac:dyDescent="0.25">
      <c r="B169" s="124" t="s">
        <v>12</v>
      </c>
      <c r="C169" s="123" t="s">
        <v>13</v>
      </c>
      <c r="D169" s="122" t="s">
        <v>67</v>
      </c>
      <c r="E169" s="121" t="s">
        <v>66</v>
      </c>
      <c r="F169" s="121" t="s">
        <v>65</v>
      </c>
      <c r="G169" s="120" t="s">
        <v>64</v>
      </c>
      <c r="H169" s="119" t="s">
        <v>14</v>
      </c>
      <c r="I169" s="118" t="s">
        <v>15</v>
      </c>
      <c r="J169" s="117" t="s">
        <v>63</v>
      </c>
      <c r="K169" s="104"/>
      <c r="L169" s="116" t="s">
        <v>62</v>
      </c>
      <c r="M169" s="115" t="s">
        <v>61</v>
      </c>
      <c r="N169" s="115" t="s">
        <v>60</v>
      </c>
      <c r="O169" s="114" t="s">
        <v>59</v>
      </c>
      <c r="P169" s="114" t="s">
        <v>58</v>
      </c>
      <c r="Q169" s="113" t="s">
        <v>57</v>
      </c>
      <c r="R169" s="112" t="s">
        <v>56</v>
      </c>
      <c r="S169" s="111" t="s">
        <v>55</v>
      </c>
      <c r="T169" s="104"/>
      <c r="U169" s="102"/>
      <c r="V169" s="102"/>
      <c r="W169" s="102"/>
      <c r="X169" s="110" t="s">
        <v>12</v>
      </c>
      <c r="Y169" s="109" t="s">
        <v>13</v>
      </c>
      <c r="Z169" s="485" t="s">
        <v>54</v>
      </c>
      <c r="AA169" s="486"/>
      <c r="AB169" s="486"/>
      <c r="AC169" s="486"/>
      <c r="AD169" s="486"/>
      <c r="AE169" s="487"/>
      <c r="AF169" s="108" t="s">
        <v>53</v>
      </c>
      <c r="AG169" s="485" t="s">
        <v>52</v>
      </c>
      <c r="AH169" s="486"/>
      <c r="AI169" s="486"/>
      <c r="AJ169" s="486"/>
      <c r="AK169" s="486"/>
      <c r="AL169" s="487"/>
      <c r="AM169" s="107" t="s">
        <v>51</v>
      </c>
      <c r="AN169" s="106" t="s">
        <v>50</v>
      </c>
      <c r="AO169" s="14"/>
      <c r="AP169" s="14"/>
      <c r="AQ169" s="14"/>
      <c r="AR169" s="14"/>
      <c r="AS169" s="105"/>
      <c r="AT169" s="14"/>
      <c r="AU169" s="14"/>
      <c r="AV169" s="14"/>
      <c r="AW169" s="14"/>
      <c r="AX169" s="14"/>
      <c r="AY169" s="14"/>
      <c r="AZ169" s="105"/>
      <c r="BA169" s="14"/>
      <c r="BB169" s="14"/>
      <c r="BC169" s="14"/>
      <c r="BD169" s="14"/>
      <c r="BE169" s="14"/>
      <c r="BF169" s="14"/>
      <c r="BG169" s="14"/>
      <c r="BH169" s="105"/>
      <c r="BI169" s="14"/>
      <c r="BJ169" s="14"/>
      <c r="BK169" s="14"/>
      <c r="BL169" s="14"/>
      <c r="BM169" s="14"/>
      <c r="BN169" s="14"/>
      <c r="BO169" s="14"/>
      <c r="BP169" s="102"/>
      <c r="BQ169" s="104"/>
      <c r="BR169" s="104"/>
      <c r="BS169" s="102"/>
      <c r="BT169" s="102"/>
      <c r="BU169" s="102"/>
      <c r="BV169" s="102"/>
      <c r="BW169" s="104"/>
      <c r="BX169" s="104"/>
      <c r="BY169" s="102"/>
      <c r="BZ169" s="102"/>
      <c r="CA169" s="102"/>
      <c r="CB169" s="102"/>
      <c r="CC169" s="103"/>
      <c r="CD169" s="102"/>
      <c r="CE169" s="102"/>
      <c r="CF169" s="102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</row>
    <row r="170" spans="1:153" s="10" customFormat="1" ht="12.95" customHeight="1" outlineLevel="1" x14ac:dyDescent="0.2">
      <c r="A170" s="101"/>
      <c r="B170" s="100"/>
      <c r="C170" s="99"/>
      <c r="D170" s="98"/>
      <c r="E170" s="96"/>
      <c r="F170" s="97"/>
      <c r="G170" s="96">
        <f t="shared" ref="G170:G180" si="234">ROUND(E170*F170,2)</f>
        <v>0</v>
      </c>
      <c r="H170" s="95"/>
      <c r="I170" s="94"/>
      <c r="J170" s="93" t="str">
        <f t="shared" ref="J170:J180" si="235">IF(OR(G170="",G170=0),"",
IF(F170&gt;100%,"Fehler",
ROUND(1664/39.8*IF(E170&lt;39.8,E170*F170,G170)/365*
IF(OR(AND(DATEDIF(H170,I170,"M")=11,AF170=366),AND(W170=1,AF170=366)),365,AF170),2)))</f>
        <v/>
      </c>
      <c r="K170" s="53" t="str">
        <f t="shared" ref="K170:K180" si="236">IF(AND(H170="",I170=""),"",IF(OR(H170&lt;$E$20,H170&gt;$F$20,I170&lt;H170,I170&lt;$E$20,I170&gt;$F$20),"!!!",""))</f>
        <v/>
      </c>
      <c r="L170" s="92"/>
      <c r="M170" s="91"/>
      <c r="N170" s="91">
        <f t="shared" ref="N170:N180" si="237">L170*12+M170</f>
        <v>0</v>
      </c>
      <c r="O170" s="90" t="str">
        <f>IF(OR(D170="",D170="Honorar"),"",IF(VLOOKUP(D170,Durchschnittssätze!$A$5:$Q$48,5,FALSE)&lt;0,"entfällt für",IF(N170=0,"",ROUND((VLOOKUP(D170,Durchschnittssätze!$A$5:$Q$48,5,FALSE)/39.8*E170),2))))</f>
        <v/>
      </c>
      <c r="P170" s="90" t="str">
        <f>IF(OR(D170="",D170="Honorar"),"",IF(VLOOKUP(D170,Durchschnittssätze!$A$5:$Q$48,9,FALSE)&lt;0,"Beamte",IF(N170=0,"",ROUND((VLOOKUP(D170,Durchschnittssätze!$A$5:$Q$48,9,FALSE)/39.8*E170),2))))</f>
        <v/>
      </c>
      <c r="Q170" s="89" t="str">
        <f>IF(D170="Honorar",N170,IF(P170="Beamte",VLOOKUP(D170,Durchschnittssätze!$A$5:$Q$48,17,FALSE),IF(N170&lt;O170,"keine",ROUND(IF(AND(N170&gt;=O170,N170&lt;P170),VLOOKUP(D170,Durchschnittssätze!$A$5:$Q$48,13,FALSE),VLOOKUP(D170,Durchschnittssätze!$A$5:$Q$48,17,FALSE)),2))))</f>
        <v>keine</v>
      </c>
      <c r="R170" s="88" t="str">
        <f t="shared" ref="R170:R180" si="238">IF(D170="Honorar","",IF(P170="Beamte",D170,IF(N170&lt;O170,"Förderung",IF(AND(N170&gt;O170,N170&lt;P170),"Std.Satz 1","Std.Satz 2"))))</f>
        <v>Förderung</v>
      </c>
      <c r="S170" s="87">
        <f t="shared" ref="S170:S180" si="239">IF(OR(P170="Beamte",D170="Honorar"),ROUND(Q170*J170,2),IF(OR(N170&lt;O170,N170=0,G170=0),0,ROUND(Q170*J170,2)))</f>
        <v>0</v>
      </c>
      <c r="T170" s="17"/>
      <c r="U170" s="21"/>
      <c r="V170" s="18"/>
      <c r="W170" s="46">
        <f t="shared" ref="W170:W180" si="240">YEAR(I170)-YEAR(H170)+1</f>
        <v>1</v>
      </c>
      <c r="X170" s="45">
        <f t="shared" ref="X170:X180" si="241">B170</f>
        <v>0</v>
      </c>
      <c r="Y170" s="44">
        <f t="shared" ref="Y170:Y180" si="242">C170</f>
        <v>0</v>
      </c>
      <c r="Z170" s="43" t="e">
        <f t="shared" ref="Z170:Z180" si="243">IF(YEAR(H170)=$Z$9,$Z$9,"")</f>
        <v>#VALUE!</v>
      </c>
      <c r="AA170" s="42" t="e">
        <f t="shared" ref="AA170:AA180" si="244">IF(AND(Z170&lt;&gt;"",$W170&gt;1),Z170+1,IF(YEAR(H170)=$AA$9,$AA$9,""))</f>
        <v>#VALUE!</v>
      </c>
      <c r="AB170" s="41" t="e">
        <f t="shared" ref="AB170:AB180" si="245">IF(AND(OR(AA170&lt;&gt;"",YEAR(H170)=$AB$9),COUNT(Z170:AA170)&lt;W170),$AB$9,"")</f>
        <v>#VALUE!</v>
      </c>
      <c r="AC170" s="40" t="e">
        <f t="shared" ref="AC170:AC180" si="246">IF(AND(OR(AB170&lt;&gt;"",YEAR(H170)=$AC$9),COUNT(Z170:AB170)&lt;W170),$AC$9,"")</f>
        <v>#VALUE!</v>
      </c>
      <c r="AD170" s="39" t="e">
        <f t="shared" ref="AD170:AD180" si="247">IF(AND(OR(AC170&lt;&gt;"",YEAR(H170)=$AD$9),COUNT(Z170:AC170)&lt;W170),$AD$9,"")</f>
        <v>#VALUE!</v>
      </c>
      <c r="AE170" s="38" t="e">
        <f t="shared" ref="AE170:AE180" si="248">IF(AND(OR(AC170&lt;&gt;"",YEAR(H170)=$AD$9),COUNT(Z170:AD170)&lt;W170),$AE$9,"")</f>
        <v>#VALUE!</v>
      </c>
      <c r="AF170" s="37" t="e">
        <f t="shared" ref="AF170:AF180" si="249">SUM(AG170:AL170)</f>
        <v>#VALUE!</v>
      </c>
      <c r="AG170" s="86" t="e">
        <f t="shared" ref="AG170:AG180" si="250">IF(Z170="","",MIN(365,
IF(YEAR(H170)=YEAR(I170),DATEDIF(H170,I170,"D")+1,
DATEDIF(H170,VLOOKUP(YEAR(H170),$AM$11:$AN$20,2,FALSE),"D")+1)))</f>
        <v>#VALUE!</v>
      </c>
      <c r="AH170" s="85" t="e">
        <f t="shared" ref="AH170:AH180" si="251">IF(AA170="","",MIN(365,
IF(AND(YEAR($H170)=YEAR($I170),AA170=YEAR($H170)),DATEDIF($H170,$I170,"D")+1,
IF(AB170&lt;&gt;"",DATEDIF(MAX(VLOOKUP(AA170,$AM$11:$AP$20,3,FALSE),$H170),VLOOKUP(AA170,$AM$11:$AP$20,2,FALSE),"D")+1,
VLOOKUP(AA170,$AM$11:$AP$20,4,FALSE)-DATEDIF($I170,VLOOKUP(YEAR($I170),$AM$11:$AN$20,2,FALSE),"D")))))</f>
        <v>#VALUE!</v>
      </c>
      <c r="AI170" s="84" t="e">
        <f t="shared" ref="AI170:AI180" si="252">IF(AB170="","",MIN(365,
IF(AND(YEAR($H170)=YEAR($I170),AB170=YEAR($H170)),DATEDIF($H170,$I170,"D")+1,
IF(AC170&lt;&gt;"",DATEDIF(MAX(VLOOKUP(AB170,$AM$11:$AP$20,3,FALSE),$H170),VLOOKUP(AB170,$AM$11:$AP$20,2,FALSE),"D")+1,
VLOOKUP(AB170,$AM$11:$AP$20,4,FALSE)-DATEDIF($I170,VLOOKUP(YEAR($I170),$AM$11:$AN$20,2,FALSE),"D")))))</f>
        <v>#VALUE!</v>
      </c>
      <c r="AJ170" s="83" t="e">
        <f t="shared" ref="AJ170:AJ180" si="253">IF(AC170="","",MIN(365,
IF(AND(YEAR($H170)=YEAR($I170),AC170=YEAR($H170)),DATEDIF($H170,$I170,"D")+1,
IF(AD170&lt;&gt;"",DATEDIF(MAX(VLOOKUP(AC170,$AM$11:$AP$20,3,FALSE),$H170),VLOOKUP(AC170,$AM$11:$AP$20,2,FALSE),"D")+1,
VLOOKUP(AC170,$AM$11:$AP$20,4,FALSE)-DATEDIF($I170,VLOOKUP(YEAR($I170),$AM$11:$AN$20,2,FALSE),"D")))))</f>
        <v>#VALUE!</v>
      </c>
      <c r="AK170" s="82" t="e">
        <f t="shared" ref="AK170:AK180" si="254">IF(AD170="","",MIN(365,
IF(AND(YEAR($H170)=YEAR($I170),AD170=YEAR($H170)),DATEDIF($H170,$I170,"D")+1,
IF(AE170&lt;&gt;"",DATEDIF(MAX(VLOOKUP(AD170,$AM$11:$AP$20,3,FALSE),$H170),VLOOKUP(AD170,$AM$11:$AP$20,2,FALSE),"D")+1,
VLOOKUP(AD170,$AM$11:$AP$20,4,FALSE)-DATEDIF($I170,VLOOKUP(YEAR($I170),$AM$11:$AN$20,2,FALSE),"D")))))</f>
        <v>#VALUE!</v>
      </c>
      <c r="AL170" s="81" t="e">
        <f t="shared" ref="AL170:AL180" si="255">IF(AE170="","",MIN(365,
IF(AND(YEAR($H170)=YEAR($I170),AE170=YEAR($H170)),DATEDIF($H170,$I170,"D")+1,
VLOOKUP(AE170,$AM$11:$AP$20,4,FALSE)-DATEDIF($I170,VLOOKUP(YEAR($I170),$AM$11:$AN$20,2,FALSE),"D"))))</f>
        <v>#VALUE!</v>
      </c>
      <c r="AM170" s="30">
        <f t="shared" ref="AM170:AM180" si="256">IF(AND(D170&lt;&gt;$D$20,D170&lt;&gt;"",D170&lt;&gt;"Honorar"),1,0)</f>
        <v>0</v>
      </c>
      <c r="AN170" s="29" t="str">
        <f t="shared" ref="AN170:AN180" si="257">IF(D170="Honorar",S170,"")</f>
        <v/>
      </c>
      <c r="AO170" s="2"/>
      <c r="AP170" s="63"/>
      <c r="AQ170" s="63"/>
      <c r="AR170" s="62"/>
      <c r="AS170" s="14"/>
      <c r="AT170" s="18"/>
      <c r="AU170" s="18"/>
      <c r="AV170" s="18"/>
      <c r="AW170" s="18"/>
      <c r="AX170" s="18"/>
      <c r="AY170" s="18"/>
      <c r="AZ170" s="14"/>
      <c r="BA170" s="18"/>
      <c r="BB170" s="18"/>
      <c r="BC170" s="18"/>
      <c r="BD170" s="18"/>
      <c r="BE170" s="18"/>
      <c r="BF170" s="18"/>
      <c r="BG170" s="14"/>
      <c r="BH170" s="14"/>
      <c r="BI170" s="18"/>
      <c r="BJ170" s="18"/>
      <c r="BK170" s="18"/>
      <c r="BL170" s="18"/>
      <c r="BM170" s="18"/>
      <c r="BN170" s="18"/>
      <c r="BO170" s="14"/>
      <c r="BP170" s="15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6"/>
      <c r="CI170" s="14"/>
      <c r="CJ170" s="15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</row>
    <row r="171" spans="1:153" s="6" customFormat="1" ht="12.95" customHeight="1" outlineLevel="1" x14ac:dyDescent="0.2">
      <c r="A171" s="28"/>
      <c r="B171" s="79"/>
      <c r="C171" s="80"/>
      <c r="D171" s="77"/>
      <c r="E171" s="75"/>
      <c r="F171" s="76"/>
      <c r="G171" s="75">
        <f t="shared" si="234"/>
        <v>0</v>
      </c>
      <c r="H171" s="74"/>
      <c r="I171" s="73"/>
      <c r="J171" s="72" t="str">
        <f t="shared" si="235"/>
        <v/>
      </c>
      <c r="K171" s="53" t="str">
        <f t="shared" si="236"/>
        <v/>
      </c>
      <c r="L171" s="71"/>
      <c r="M171" s="70"/>
      <c r="N171" s="70">
        <f t="shared" si="237"/>
        <v>0</v>
      </c>
      <c r="O171" s="69" t="str">
        <f>IF(OR(D171="",D171="Honorar"),"",IF(VLOOKUP(D171,Durchschnittssätze!$A$5:$Q$48,5,FALSE)&lt;0,"entfällt für",IF(N171=0,"",ROUND((VLOOKUP(D171,Durchschnittssätze!$A$5:$Q$48,5,FALSE)/39.8*E171),2))))</f>
        <v/>
      </c>
      <c r="P171" s="69" t="str">
        <f>IF(OR(D171="",D171="Honorar"),"",IF(VLOOKUP(D171,Durchschnittssätze!$A$5:$Q$48,9,FALSE)&lt;0,"Beamte",IF(N171=0,"",ROUND((VLOOKUP(D171,Durchschnittssätze!$A$5:$Q$48,9,FALSE)/39.8*E171),2))))</f>
        <v/>
      </c>
      <c r="Q171" s="68" t="str">
        <f>IF(D171="Honorar",N171,IF(P171="Beamte",VLOOKUP(D171,Durchschnittssätze!$A$5:$Q$48,17,FALSE),IF(N171&lt;O171,"keine",ROUND(IF(AND(N171&gt;=O171,N171&lt;P171),VLOOKUP(D171,Durchschnittssätze!$A$5:$Q$48,13,FALSE),VLOOKUP(D171,Durchschnittssätze!$A$5:$Q$48,17,FALSE)),2))))</f>
        <v>keine</v>
      </c>
      <c r="R171" s="67" t="str">
        <f t="shared" si="238"/>
        <v>Förderung</v>
      </c>
      <c r="S171" s="66">
        <f t="shared" si="239"/>
        <v>0</v>
      </c>
      <c r="T171" s="17"/>
      <c r="U171" s="21"/>
      <c r="V171" s="18"/>
      <c r="W171" s="46">
        <f t="shared" si="240"/>
        <v>1</v>
      </c>
      <c r="X171" s="45">
        <f t="shared" si="241"/>
        <v>0</v>
      </c>
      <c r="Y171" s="44">
        <f t="shared" si="242"/>
        <v>0</v>
      </c>
      <c r="Z171" s="43" t="e">
        <f t="shared" si="243"/>
        <v>#VALUE!</v>
      </c>
      <c r="AA171" s="42" t="e">
        <f t="shared" si="244"/>
        <v>#VALUE!</v>
      </c>
      <c r="AB171" s="41" t="e">
        <f t="shared" si="245"/>
        <v>#VALUE!</v>
      </c>
      <c r="AC171" s="40" t="e">
        <f t="shared" si="246"/>
        <v>#VALUE!</v>
      </c>
      <c r="AD171" s="39" t="e">
        <f t="shared" si="247"/>
        <v>#VALUE!</v>
      </c>
      <c r="AE171" s="38" t="e">
        <f t="shared" si="248"/>
        <v>#VALUE!</v>
      </c>
      <c r="AF171" s="37" t="e">
        <f t="shared" si="249"/>
        <v>#VALUE!</v>
      </c>
      <c r="AG171" s="43" t="e">
        <f t="shared" si="250"/>
        <v>#VALUE!</v>
      </c>
      <c r="AH171" s="42" t="e">
        <f t="shared" si="251"/>
        <v>#VALUE!</v>
      </c>
      <c r="AI171" s="41" t="e">
        <f t="shared" si="252"/>
        <v>#VALUE!</v>
      </c>
      <c r="AJ171" s="40" t="e">
        <f t="shared" si="253"/>
        <v>#VALUE!</v>
      </c>
      <c r="AK171" s="65" t="e">
        <f t="shared" si="254"/>
        <v>#VALUE!</v>
      </c>
      <c r="AL171" s="64" t="e">
        <f t="shared" si="255"/>
        <v>#VALUE!</v>
      </c>
      <c r="AM171" s="30">
        <f t="shared" si="256"/>
        <v>0</v>
      </c>
      <c r="AN171" s="29" t="str">
        <f t="shared" si="257"/>
        <v/>
      </c>
      <c r="AO171" s="2"/>
      <c r="AP171" s="63"/>
      <c r="AQ171" s="63"/>
      <c r="AR171" s="62"/>
      <c r="AS171" s="14"/>
      <c r="AT171" s="18"/>
      <c r="AU171" s="18"/>
      <c r="AV171" s="18"/>
      <c r="AW171" s="18"/>
      <c r="AX171" s="18"/>
      <c r="AY171" s="18"/>
      <c r="AZ171" s="14"/>
      <c r="BA171" s="18"/>
      <c r="BB171" s="18"/>
      <c r="BC171" s="18"/>
      <c r="BD171" s="18"/>
      <c r="BE171" s="18"/>
      <c r="BF171" s="18"/>
      <c r="BG171" s="14"/>
      <c r="BH171" s="14"/>
      <c r="BI171" s="18"/>
      <c r="BJ171" s="18"/>
      <c r="BK171" s="18"/>
      <c r="BL171" s="18"/>
      <c r="BM171" s="18"/>
      <c r="BN171" s="18"/>
      <c r="BO171" s="13"/>
      <c r="BP171" s="15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6"/>
      <c r="CI171" s="14"/>
      <c r="CJ171" s="15"/>
      <c r="CK171" s="14"/>
      <c r="CL171" s="14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</row>
    <row r="172" spans="1:153" s="6" customFormat="1" ht="12.95" customHeight="1" outlineLevel="1" x14ac:dyDescent="0.2">
      <c r="A172" s="28"/>
      <c r="B172" s="79"/>
      <c r="C172" s="80"/>
      <c r="D172" s="77"/>
      <c r="E172" s="75"/>
      <c r="F172" s="76"/>
      <c r="G172" s="75">
        <f t="shared" si="234"/>
        <v>0</v>
      </c>
      <c r="H172" s="74"/>
      <c r="I172" s="73"/>
      <c r="J172" s="72" t="str">
        <f t="shared" si="235"/>
        <v/>
      </c>
      <c r="K172" s="53" t="str">
        <f t="shared" si="236"/>
        <v/>
      </c>
      <c r="L172" s="71"/>
      <c r="M172" s="70"/>
      <c r="N172" s="70">
        <f t="shared" si="237"/>
        <v>0</v>
      </c>
      <c r="O172" s="69" t="str">
        <f>IF(OR(D172="",D172="Honorar"),"",IF(VLOOKUP(D172,Durchschnittssätze!$A$5:$Q$48,5,FALSE)&lt;0,"entfällt für",IF(N172=0,"",ROUND((VLOOKUP(D172,Durchschnittssätze!$A$5:$Q$48,5,FALSE)/39.8*E172),2))))</f>
        <v/>
      </c>
      <c r="P172" s="69" t="str">
        <f>IF(OR(D172="",D172="Honorar"),"",IF(VLOOKUP(D172,Durchschnittssätze!$A$5:$Q$48,9,FALSE)&lt;0,"Beamte",IF(N172=0,"",ROUND((VLOOKUP(D172,Durchschnittssätze!$A$5:$Q$48,9,FALSE)/39.8*E172),2))))</f>
        <v/>
      </c>
      <c r="Q172" s="68" t="str">
        <f>IF(D172="Honorar",N172,IF(P172="Beamte",VLOOKUP(D172,Durchschnittssätze!$A$5:$Q$48,17,FALSE),IF(N172&lt;O172,"keine",ROUND(IF(AND(N172&gt;=O172,N172&lt;P172),VLOOKUP(D172,Durchschnittssätze!$A$5:$Q$48,13,FALSE),VLOOKUP(D172,Durchschnittssätze!$A$5:$Q$48,17,FALSE)),2))))</f>
        <v>keine</v>
      </c>
      <c r="R172" s="67" t="str">
        <f t="shared" si="238"/>
        <v>Förderung</v>
      </c>
      <c r="S172" s="66">
        <f t="shared" si="239"/>
        <v>0</v>
      </c>
      <c r="T172" s="17"/>
      <c r="U172" s="21"/>
      <c r="V172" s="18"/>
      <c r="W172" s="46">
        <f t="shared" si="240"/>
        <v>1</v>
      </c>
      <c r="X172" s="45">
        <f t="shared" si="241"/>
        <v>0</v>
      </c>
      <c r="Y172" s="44">
        <f t="shared" si="242"/>
        <v>0</v>
      </c>
      <c r="Z172" s="43" t="e">
        <f t="shared" si="243"/>
        <v>#VALUE!</v>
      </c>
      <c r="AA172" s="42" t="e">
        <f t="shared" si="244"/>
        <v>#VALUE!</v>
      </c>
      <c r="AB172" s="41" t="e">
        <f t="shared" si="245"/>
        <v>#VALUE!</v>
      </c>
      <c r="AC172" s="40" t="e">
        <f t="shared" si="246"/>
        <v>#VALUE!</v>
      </c>
      <c r="AD172" s="39" t="e">
        <f t="shared" si="247"/>
        <v>#VALUE!</v>
      </c>
      <c r="AE172" s="38" t="e">
        <f t="shared" si="248"/>
        <v>#VALUE!</v>
      </c>
      <c r="AF172" s="37" t="e">
        <f t="shared" si="249"/>
        <v>#VALUE!</v>
      </c>
      <c r="AG172" s="43" t="e">
        <f t="shared" si="250"/>
        <v>#VALUE!</v>
      </c>
      <c r="AH172" s="42" t="e">
        <f t="shared" si="251"/>
        <v>#VALUE!</v>
      </c>
      <c r="AI172" s="41" t="e">
        <f t="shared" si="252"/>
        <v>#VALUE!</v>
      </c>
      <c r="AJ172" s="40" t="e">
        <f t="shared" si="253"/>
        <v>#VALUE!</v>
      </c>
      <c r="AK172" s="65" t="e">
        <f t="shared" si="254"/>
        <v>#VALUE!</v>
      </c>
      <c r="AL172" s="64" t="e">
        <f t="shared" si="255"/>
        <v>#VALUE!</v>
      </c>
      <c r="AM172" s="30">
        <f t="shared" si="256"/>
        <v>0</v>
      </c>
      <c r="AN172" s="29" t="str">
        <f t="shared" si="257"/>
        <v/>
      </c>
      <c r="AO172" s="2"/>
      <c r="AP172" s="63"/>
      <c r="AQ172" s="63"/>
      <c r="AR172" s="62"/>
      <c r="AS172" s="14"/>
      <c r="AT172" s="18"/>
      <c r="AU172" s="18"/>
      <c r="AV172" s="18"/>
      <c r="AW172" s="18"/>
      <c r="AX172" s="18"/>
      <c r="AY172" s="18"/>
      <c r="AZ172" s="14"/>
      <c r="BA172" s="18"/>
      <c r="BB172" s="18"/>
      <c r="BC172" s="18"/>
      <c r="BD172" s="18"/>
      <c r="BE172" s="18"/>
      <c r="BF172" s="18"/>
      <c r="BG172" s="14"/>
      <c r="BH172" s="14"/>
      <c r="BI172" s="18"/>
      <c r="BJ172" s="18"/>
      <c r="BK172" s="18"/>
      <c r="BL172" s="18"/>
      <c r="BM172" s="18"/>
      <c r="BN172" s="18"/>
      <c r="BO172" s="13"/>
      <c r="BP172" s="15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6"/>
      <c r="CI172" s="14"/>
      <c r="CJ172" s="15"/>
      <c r="CK172" s="14"/>
      <c r="CL172" s="14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</row>
    <row r="173" spans="1:153" s="6" customFormat="1" ht="12.95" customHeight="1" outlineLevel="1" x14ac:dyDescent="0.2">
      <c r="A173" s="28"/>
      <c r="B173" s="79"/>
      <c r="C173" s="78"/>
      <c r="D173" s="77"/>
      <c r="E173" s="75"/>
      <c r="F173" s="76"/>
      <c r="G173" s="75">
        <f t="shared" si="234"/>
        <v>0</v>
      </c>
      <c r="H173" s="74"/>
      <c r="I173" s="73"/>
      <c r="J173" s="72" t="str">
        <f t="shared" si="235"/>
        <v/>
      </c>
      <c r="K173" s="53" t="str">
        <f t="shared" si="236"/>
        <v/>
      </c>
      <c r="L173" s="71"/>
      <c r="M173" s="70"/>
      <c r="N173" s="70">
        <f t="shared" si="237"/>
        <v>0</v>
      </c>
      <c r="O173" s="69" t="str">
        <f>IF(OR(D173="",D173="Honorar"),"",IF(VLOOKUP(D173,Durchschnittssätze!$A$5:$Q$48,5,FALSE)&lt;0,"entfällt für",IF(N173=0,"",ROUND((VLOOKUP(D173,Durchschnittssätze!$A$5:$Q$48,5,FALSE)/39.8*E173),2))))</f>
        <v/>
      </c>
      <c r="P173" s="69" t="str">
        <f>IF(OR(D173="",D173="Honorar"),"",IF(VLOOKUP(D173,Durchschnittssätze!$A$5:$Q$48,9,FALSE)&lt;0,"Beamte",IF(N173=0,"",ROUND((VLOOKUP(D173,Durchschnittssätze!$A$5:$Q$48,9,FALSE)/39.8*E173),2))))</f>
        <v/>
      </c>
      <c r="Q173" s="68" t="str">
        <f>IF(D173="Honorar",N173,IF(P173="Beamte",VLOOKUP(D173,Durchschnittssätze!$A$5:$Q$48,17,FALSE),IF(N173&lt;O173,"keine",ROUND(IF(AND(N173&gt;=O173,N173&lt;P173),VLOOKUP(D173,Durchschnittssätze!$A$5:$Q$48,13,FALSE),VLOOKUP(D173,Durchschnittssätze!$A$5:$Q$48,17,FALSE)),2))))</f>
        <v>keine</v>
      </c>
      <c r="R173" s="67" t="str">
        <f t="shared" si="238"/>
        <v>Förderung</v>
      </c>
      <c r="S173" s="66">
        <f t="shared" si="239"/>
        <v>0</v>
      </c>
      <c r="T173" s="17"/>
      <c r="U173" s="21"/>
      <c r="V173" s="18"/>
      <c r="W173" s="46">
        <f t="shared" si="240"/>
        <v>1</v>
      </c>
      <c r="X173" s="45">
        <f t="shared" si="241"/>
        <v>0</v>
      </c>
      <c r="Y173" s="44">
        <f t="shared" si="242"/>
        <v>0</v>
      </c>
      <c r="Z173" s="43" t="e">
        <f t="shared" si="243"/>
        <v>#VALUE!</v>
      </c>
      <c r="AA173" s="42" t="e">
        <f t="shared" si="244"/>
        <v>#VALUE!</v>
      </c>
      <c r="AB173" s="41" t="e">
        <f t="shared" si="245"/>
        <v>#VALUE!</v>
      </c>
      <c r="AC173" s="40" t="e">
        <f t="shared" si="246"/>
        <v>#VALUE!</v>
      </c>
      <c r="AD173" s="39" t="e">
        <f t="shared" si="247"/>
        <v>#VALUE!</v>
      </c>
      <c r="AE173" s="38" t="e">
        <f t="shared" si="248"/>
        <v>#VALUE!</v>
      </c>
      <c r="AF173" s="37" t="e">
        <f t="shared" si="249"/>
        <v>#VALUE!</v>
      </c>
      <c r="AG173" s="43" t="e">
        <f t="shared" si="250"/>
        <v>#VALUE!</v>
      </c>
      <c r="AH173" s="42" t="e">
        <f t="shared" si="251"/>
        <v>#VALUE!</v>
      </c>
      <c r="AI173" s="41" t="e">
        <f t="shared" si="252"/>
        <v>#VALUE!</v>
      </c>
      <c r="AJ173" s="40" t="e">
        <f t="shared" si="253"/>
        <v>#VALUE!</v>
      </c>
      <c r="AK173" s="65" t="e">
        <f t="shared" si="254"/>
        <v>#VALUE!</v>
      </c>
      <c r="AL173" s="64" t="e">
        <f t="shared" si="255"/>
        <v>#VALUE!</v>
      </c>
      <c r="AM173" s="30">
        <f t="shared" si="256"/>
        <v>0</v>
      </c>
      <c r="AN173" s="29" t="str">
        <f t="shared" si="257"/>
        <v/>
      </c>
      <c r="AO173" s="2"/>
      <c r="AP173" s="63"/>
      <c r="AQ173" s="63"/>
      <c r="AR173" s="62"/>
      <c r="AS173" s="14"/>
      <c r="AT173" s="18"/>
      <c r="AU173" s="18"/>
      <c r="AV173" s="18"/>
      <c r="AW173" s="18"/>
      <c r="AX173" s="18"/>
      <c r="AY173" s="18"/>
      <c r="AZ173" s="14"/>
      <c r="BA173" s="18"/>
      <c r="BB173" s="18"/>
      <c r="BC173" s="18"/>
      <c r="BD173" s="18"/>
      <c r="BE173" s="18"/>
      <c r="BF173" s="18"/>
      <c r="BG173" s="14"/>
      <c r="BH173" s="14"/>
      <c r="BI173" s="18"/>
      <c r="BJ173" s="18"/>
      <c r="BK173" s="18"/>
      <c r="BL173" s="18"/>
      <c r="BM173" s="18"/>
      <c r="BN173" s="18"/>
      <c r="BO173" s="13"/>
      <c r="BP173" s="15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6"/>
      <c r="CI173" s="14"/>
      <c r="CJ173" s="15"/>
      <c r="CK173" s="14"/>
      <c r="CL173" s="14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</row>
    <row r="174" spans="1:153" s="6" customFormat="1" ht="12.95" customHeight="1" outlineLevel="1" x14ac:dyDescent="0.2">
      <c r="A174" s="28"/>
      <c r="B174" s="79"/>
      <c r="C174" s="80"/>
      <c r="D174" s="77"/>
      <c r="E174" s="75"/>
      <c r="F174" s="76"/>
      <c r="G174" s="75">
        <f t="shared" si="234"/>
        <v>0</v>
      </c>
      <c r="H174" s="74"/>
      <c r="I174" s="73"/>
      <c r="J174" s="72" t="str">
        <f t="shared" si="235"/>
        <v/>
      </c>
      <c r="K174" s="53" t="str">
        <f t="shared" si="236"/>
        <v/>
      </c>
      <c r="L174" s="71"/>
      <c r="M174" s="70"/>
      <c r="N174" s="70">
        <f t="shared" si="237"/>
        <v>0</v>
      </c>
      <c r="O174" s="69" t="str">
        <f>IF(OR(D174="",D174="Honorar"),"",IF(VLOOKUP(D174,Durchschnittssätze!$A$5:$Q$48,5,FALSE)&lt;0,"entfällt für",IF(N174=0,"",ROUND((VLOOKUP(D174,Durchschnittssätze!$A$5:$Q$48,5,FALSE)/39.8*E174),2))))</f>
        <v/>
      </c>
      <c r="P174" s="69" t="str">
        <f>IF(OR(D174="",D174="Honorar"),"",IF(VLOOKUP(D174,Durchschnittssätze!$A$5:$Q$48,9,FALSE)&lt;0,"Beamte",IF(N174=0,"",ROUND((VLOOKUP(D174,Durchschnittssätze!$A$5:$Q$48,9,FALSE)/39.8*E174),2))))</f>
        <v/>
      </c>
      <c r="Q174" s="68" t="str">
        <f>IF(D174="Honorar",N174,IF(P174="Beamte",VLOOKUP(D174,Durchschnittssätze!$A$5:$Q$48,17,FALSE),IF(N174&lt;O174,"keine",ROUND(IF(AND(N174&gt;=O174,N174&lt;P174),VLOOKUP(D174,Durchschnittssätze!$A$5:$Q$48,13,FALSE),VLOOKUP(D174,Durchschnittssätze!$A$5:$Q$48,17,FALSE)),2))))</f>
        <v>keine</v>
      </c>
      <c r="R174" s="67" t="str">
        <f t="shared" si="238"/>
        <v>Förderung</v>
      </c>
      <c r="S174" s="66">
        <f t="shared" si="239"/>
        <v>0</v>
      </c>
      <c r="T174" s="17"/>
      <c r="U174" s="21"/>
      <c r="V174" s="18"/>
      <c r="W174" s="46">
        <f t="shared" si="240"/>
        <v>1</v>
      </c>
      <c r="X174" s="45">
        <f t="shared" si="241"/>
        <v>0</v>
      </c>
      <c r="Y174" s="44">
        <f t="shared" si="242"/>
        <v>0</v>
      </c>
      <c r="Z174" s="43" t="e">
        <f t="shared" si="243"/>
        <v>#VALUE!</v>
      </c>
      <c r="AA174" s="42" t="e">
        <f t="shared" si="244"/>
        <v>#VALUE!</v>
      </c>
      <c r="AB174" s="41" t="e">
        <f t="shared" si="245"/>
        <v>#VALUE!</v>
      </c>
      <c r="AC174" s="40" t="e">
        <f t="shared" si="246"/>
        <v>#VALUE!</v>
      </c>
      <c r="AD174" s="39" t="e">
        <f t="shared" si="247"/>
        <v>#VALUE!</v>
      </c>
      <c r="AE174" s="38" t="e">
        <f t="shared" si="248"/>
        <v>#VALUE!</v>
      </c>
      <c r="AF174" s="37" t="e">
        <f t="shared" si="249"/>
        <v>#VALUE!</v>
      </c>
      <c r="AG174" s="43" t="e">
        <f t="shared" si="250"/>
        <v>#VALUE!</v>
      </c>
      <c r="AH174" s="42" t="e">
        <f t="shared" si="251"/>
        <v>#VALUE!</v>
      </c>
      <c r="AI174" s="41" t="e">
        <f t="shared" si="252"/>
        <v>#VALUE!</v>
      </c>
      <c r="AJ174" s="40" t="e">
        <f t="shared" si="253"/>
        <v>#VALUE!</v>
      </c>
      <c r="AK174" s="65" t="e">
        <f t="shared" si="254"/>
        <v>#VALUE!</v>
      </c>
      <c r="AL174" s="64" t="e">
        <f t="shared" si="255"/>
        <v>#VALUE!</v>
      </c>
      <c r="AM174" s="30">
        <f t="shared" si="256"/>
        <v>0</v>
      </c>
      <c r="AN174" s="29" t="str">
        <f t="shared" si="257"/>
        <v/>
      </c>
      <c r="AO174" s="2"/>
      <c r="AP174" s="63"/>
      <c r="AQ174" s="63"/>
      <c r="AR174" s="62"/>
      <c r="AS174" s="14"/>
      <c r="AT174" s="18"/>
      <c r="AU174" s="18"/>
      <c r="AV174" s="18"/>
      <c r="AW174" s="18"/>
      <c r="AX174" s="18"/>
      <c r="AY174" s="18"/>
      <c r="AZ174" s="14"/>
      <c r="BA174" s="18"/>
      <c r="BB174" s="18"/>
      <c r="BC174" s="18"/>
      <c r="BD174" s="18"/>
      <c r="BE174" s="18"/>
      <c r="BF174" s="18"/>
      <c r="BG174" s="14"/>
      <c r="BH174" s="14"/>
      <c r="BI174" s="18"/>
      <c r="BJ174" s="18"/>
      <c r="BK174" s="18"/>
      <c r="BL174" s="18"/>
      <c r="BM174" s="18"/>
      <c r="BN174" s="18"/>
      <c r="BO174" s="13"/>
      <c r="BP174" s="15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6"/>
      <c r="CI174" s="14"/>
      <c r="CJ174" s="15"/>
      <c r="CK174" s="14"/>
      <c r="CL174" s="14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</row>
    <row r="175" spans="1:153" s="6" customFormat="1" ht="12.95" customHeight="1" outlineLevel="1" x14ac:dyDescent="0.2">
      <c r="A175" s="28"/>
      <c r="B175" s="79"/>
      <c r="C175" s="80"/>
      <c r="D175" s="77"/>
      <c r="E175" s="75"/>
      <c r="F175" s="76"/>
      <c r="G175" s="75">
        <f t="shared" si="234"/>
        <v>0</v>
      </c>
      <c r="H175" s="74"/>
      <c r="I175" s="73"/>
      <c r="J175" s="72" t="str">
        <f t="shared" si="235"/>
        <v/>
      </c>
      <c r="K175" s="53" t="str">
        <f t="shared" si="236"/>
        <v/>
      </c>
      <c r="L175" s="71"/>
      <c r="M175" s="70"/>
      <c r="N175" s="70">
        <f t="shared" si="237"/>
        <v>0</v>
      </c>
      <c r="O175" s="69" t="str">
        <f>IF(OR(D175="",D175="Honorar"),"",IF(VLOOKUP(D175,Durchschnittssätze!$A$5:$Q$48,5,FALSE)&lt;0,"entfällt für",IF(N175=0,"",ROUND((VLOOKUP(D175,Durchschnittssätze!$A$5:$Q$48,5,FALSE)/39.8*E175),2))))</f>
        <v/>
      </c>
      <c r="P175" s="69" t="str">
        <f>IF(OR(D175="",D175="Honorar"),"",IF(VLOOKUP(D175,Durchschnittssätze!$A$5:$Q$48,9,FALSE)&lt;0,"Beamte",IF(N175=0,"",ROUND((VLOOKUP(D175,Durchschnittssätze!$A$5:$Q$48,9,FALSE)/39.8*E175),2))))</f>
        <v/>
      </c>
      <c r="Q175" s="68" t="str">
        <f>IF(D175="Honorar",N175,IF(P175="Beamte",VLOOKUP(D175,Durchschnittssätze!$A$5:$Q$48,17,FALSE),IF(N175&lt;O175,"keine",ROUND(IF(AND(N175&gt;=O175,N175&lt;P175),VLOOKUP(D175,Durchschnittssätze!$A$5:$Q$48,13,FALSE),VLOOKUP(D175,Durchschnittssätze!$A$5:$Q$48,17,FALSE)),2))))</f>
        <v>keine</v>
      </c>
      <c r="R175" s="67" t="str">
        <f t="shared" si="238"/>
        <v>Förderung</v>
      </c>
      <c r="S175" s="66">
        <f t="shared" si="239"/>
        <v>0</v>
      </c>
      <c r="T175" s="17"/>
      <c r="U175" s="21"/>
      <c r="V175" s="18"/>
      <c r="W175" s="46">
        <f t="shared" si="240"/>
        <v>1</v>
      </c>
      <c r="X175" s="45">
        <f t="shared" si="241"/>
        <v>0</v>
      </c>
      <c r="Y175" s="44">
        <f t="shared" si="242"/>
        <v>0</v>
      </c>
      <c r="Z175" s="43" t="e">
        <f t="shared" si="243"/>
        <v>#VALUE!</v>
      </c>
      <c r="AA175" s="42" t="e">
        <f t="shared" si="244"/>
        <v>#VALUE!</v>
      </c>
      <c r="AB175" s="41" t="e">
        <f t="shared" si="245"/>
        <v>#VALUE!</v>
      </c>
      <c r="AC175" s="40" t="e">
        <f t="shared" si="246"/>
        <v>#VALUE!</v>
      </c>
      <c r="AD175" s="39" t="e">
        <f t="shared" si="247"/>
        <v>#VALUE!</v>
      </c>
      <c r="AE175" s="38" t="e">
        <f t="shared" si="248"/>
        <v>#VALUE!</v>
      </c>
      <c r="AF175" s="37" t="e">
        <f t="shared" si="249"/>
        <v>#VALUE!</v>
      </c>
      <c r="AG175" s="43" t="e">
        <f t="shared" si="250"/>
        <v>#VALUE!</v>
      </c>
      <c r="AH175" s="42" t="e">
        <f t="shared" si="251"/>
        <v>#VALUE!</v>
      </c>
      <c r="AI175" s="41" t="e">
        <f t="shared" si="252"/>
        <v>#VALUE!</v>
      </c>
      <c r="AJ175" s="40" t="e">
        <f t="shared" si="253"/>
        <v>#VALUE!</v>
      </c>
      <c r="AK175" s="65" t="e">
        <f t="shared" si="254"/>
        <v>#VALUE!</v>
      </c>
      <c r="AL175" s="64" t="e">
        <f t="shared" si="255"/>
        <v>#VALUE!</v>
      </c>
      <c r="AM175" s="30">
        <f t="shared" si="256"/>
        <v>0</v>
      </c>
      <c r="AN175" s="29" t="str">
        <f t="shared" si="257"/>
        <v/>
      </c>
      <c r="AO175" s="2"/>
      <c r="AP175" s="63"/>
      <c r="AQ175" s="63"/>
      <c r="AR175" s="62"/>
      <c r="AS175" s="14"/>
      <c r="AT175" s="18"/>
      <c r="AU175" s="18"/>
      <c r="AV175" s="18"/>
      <c r="AW175" s="18"/>
      <c r="AX175" s="18"/>
      <c r="AY175" s="18"/>
      <c r="AZ175" s="14"/>
      <c r="BA175" s="18"/>
      <c r="BB175" s="18"/>
      <c r="BC175" s="18"/>
      <c r="BD175" s="18"/>
      <c r="BE175" s="18"/>
      <c r="BF175" s="18"/>
      <c r="BG175" s="14"/>
      <c r="BH175" s="14"/>
      <c r="BI175" s="18"/>
      <c r="BJ175" s="18"/>
      <c r="BK175" s="18"/>
      <c r="BL175" s="18"/>
      <c r="BM175" s="18"/>
      <c r="BN175" s="18"/>
      <c r="BO175" s="13"/>
      <c r="BP175" s="15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6"/>
      <c r="CI175" s="14"/>
      <c r="CJ175" s="15"/>
      <c r="CK175" s="14"/>
      <c r="CL175" s="14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</row>
    <row r="176" spans="1:153" s="6" customFormat="1" ht="12.95" customHeight="1" outlineLevel="1" x14ac:dyDescent="0.2">
      <c r="A176" s="28"/>
      <c r="B176" s="79"/>
      <c r="C176" s="78"/>
      <c r="D176" s="77"/>
      <c r="E176" s="75"/>
      <c r="F176" s="76"/>
      <c r="G176" s="75">
        <f t="shared" si="234"/>
        <v>0</v>
      </c>
      <c r="H176" s="74"/>
      <c r="I176" s="73"/>
      <c r="J176" s="72" t="str">
        <f t="shared" si="235"/>
        <v/>
      </c>
      <c r="K176" s="53" t="str">
        <f t="shared" si="236"/>
        <v/>
      </c>
      <c r="L176" s="71"/>
      <c r="M176" s="70"/>
      <c r="N176" s="70">
        <f t="shared" si="237"/>
        <v>0</v>
      </c>
      <c r="O176" s="69" t="str">
        <f>IF(OR(D176="",D176="Honorar"),"",IF(VLOOKUP(D176,Durchschnittssätze!$A$5:$Q$48,5,FALSE)&lt;0,"entfällt für",IF(N176=0,"",ROUND((VLOOKUP(D176,Durchschnittssätze!$A$5:$Q$48,5,FALSE)/39.8*E176),2))))</f>
        <v/>
      </c>
      <c r="P176" s="69" t="str">
        <f>IF(OR(D176="",D176="Honorar"),"",IF(VLOOKUP(D176,Durchschnittssätze!$A$5:$Q$48,9,FALSE)&lt;0,"Beamte",IF(N176=0,"",ROUND((VLOOKUP(D176,Durchschnittssätze!$A$5:$Q$48,9,FALSE)/39.8*E176),2))))</f>
        <v/>
      </c>
      <c r="Q176" s="68" t="str">
        <f>IF(D176="Honorar",N176,IF(P176="Beamte",VLOOKUP(D176,Durchschnittssätze!$A$5:$Q$48,17,FALSE),IF(N176&lt;O176,"keine",ROUND(IF(AND(N176&gt;=O176,N176&lt;P176),VLOOKUP(D176,Durchschnittssätze!$A$5:$Q$48,13,FALSE),VLOOKUP(D176,Durchschnittssätze!$A$5:$Q$48,17,FALSE)),2))))</f>
        <v>keine</v>
      </c>
      <c r="R176" s="67" t="str">
        <f t="shared" si="238"/>
        <v>Förderung</v>
      </c>
      <c r="S176" s="66">
        <f t="shared" si="239"/>
        <v>0</v>
      </c>
      <c r="T176" s="17"/>
      <c r="U176" s="21"/>
      <c r="V176" s="18"/>
      <c r="W176" s="46">
        <f t="shared" si="240"/>
        <v>1</v>
      </c>
      <c r="X176" s="45">
        <f t="shared" si="241"/>
        <v>0</v>
      </c>
      <c r="Y176" s="44">
        <f t="shared" si="242"/>
        <v>0</v>
      </c>
      <c r="Z176" s="43" t="e">
        <f t="shared" si="243"/>
        <v>#VALUE!</v>
      </c>
      <c r="AA176" s="42" t="e">
        <f t="shared" si="244"/>
        <v>#VALUE!</v>
      </c>
      <c r="AB176" s="41" t="e">
        <f t="shared" si="245"/>
        <v>#VALUE!</v>
      </c>
      <c r="AC176" s="40" t="e">
        <f t="shared" si="246"/>
        <v>#VALUE!</v>
      </c>
      <c r="AD176" s="39" t="e">
        <f t="shared" si="247"/>
        <v>#VALUE!</v>
      </c>
      <c r="AE176" s="38" t="e">
        <f t="shared" si="248"/>
        <v>#VALUE!</v>
      </c>
      <c r="AF176" s="37" t="e">
        <f t="shared" si="249"/>
        <v>#VALUE!</v>
      </c>
      <c r="AG176" s="43" t="e">
        <f t="shared" si="250"/>
        <v>#VALUE!</v>
      </c>
      <c r="AH176" s="42" t="e">
        <f t="shared" si="251"/>
        <v>#VALUE!</v>
      </c>
      <c r="AI176" s="41" t="e">
        <f t="shared" si="252"/>
        <v>#VALUE!</v>
      </c>
      <c r="AJ176" s="40" t="e">
        <f t="shared" si="253"/>
        <v>#VALUE!</v>
      </c>
      <c r="AK176" s="65" t="e">
        <f t="shared" si="254"/>
        <v>#VALUE!</v>
      </c>
      <c r="AL176" s="64" t="e">
        <f t="shared" si="255"/>
        <v>#VALUE!</v>
      </c>
      <c r="AM176" s="30">
        <f t="shared" si="256"/>
        <v>0</v>
      </c>
      <c r="AN176" s="29" t="str">
        <f t="shared" si="257"/>
        <v/>
      </c>
      <c r="AO176" s="2"/>
      <c r="AP176" s="63"/>
      <c r="AQ176" s="63"/>
      <c r="AR176" s="62"/>
      <c r="AS176" s="14"/>
      <c r="AT176" s="18"/>
      <c r="AU176" s="18"/>
      <c r="AV176" s="18"/>
      <c r="AW176" s="18"/>
      <c r="AX176" s="18"/>
      <c r="AY176" s="18"/>
      <c r="AZ176" s="14"/>
      <c r="BA176" s="18"/>
      <c r="BB176" s="18"/>
      <c r="BC176" s="18"/>
      <c r="BD176" s="18"/>
      <c r="BE176" s="18"/>
      <c r="BF176" s="18"/>
      <c r="BG176" s="14"/>
      <c r="BH176" s="14"/>
      <c r="BI176" s="18"/>
      <c r="BJ176" s="18"/>
      <c r="BK176" s="18"/>
      <c r="BL176" s="18"/>
      <c r="BM176" s="18"/>
      <c r="BN176" s="18"/>
      <c r="BO176" s="13"/>
      <c r="BP176" s="15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6"/>
      <c r="CI176" s="14"/>
      <c r="CJ176" s="15"/>
      <c r="CK176" s="14"/>
      <c r="CL176" s="14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</row>
    <row r="177" spans="1:153" s="6" customFormat="1" ht="12.95" customHeight="1" outlineLevel="1" x14ac:dyDescent="0.2">
      <c r="A177" s="28"/>
      <c r="B177" s="79"/>
      <c r="C177" s="80"/>
      <c r="D177" s="77"/>
      <c r="E177" s="75"/>
      <c r="F177" s="76"/>
      <c r="G177" s="75">
        <f t="shared" si="234"/>
        <v>0</v>
      </c>
      <c r="H177" s="74"/>
      <c r="I177" s="73"/>
      <c r="J177" s="72" t="str">
        <f t="shared" si="235"/>
        <v/>
      </c>
      <c r="K177" s="53" t="str">
        <f t="shared" si="236"/>
        <v/>
      </c>
      <c r="L177" s="71"/>
      <c r="M177" s="70"/>
      <c r="N177" s="70">
        <f t="shared" si="237"/>
        <v>0</v>
      </c>
      <c r="O177" s="69" t="str">
        <f>IF(OR(D177="",D177="Honorar"),"",IF(VLOOKUP(D177,Durchschnittssätze!$A$5:$Q$48,5,FALSE)&lt;0,"entfällt für",IF(N177=0,"",ROUND((VLOOKUP(D177,Durchschnittssätze!$A$5:$Q$48,5,FALSE)/39.8*E177),2))))</f>
        <v/>
      </c>
      <c r="P177" s="69" t="str">
        <f>IF(OR(D177="",D177="Honorar"),"",IF(VLOOKUP(D177,Durchschnittssätze!$A$5:$Q$48,9,FALSE)&lt;0,"Beamte",IF(N177=0,"",ROUND((VLOOKUP(D177,Durchschnittssätze!$A$5:$Q$48,9,FALSE)/39.8*E177),2))))</f>
        <v/>
      </c>
      <c r="Q177" s="68" t="str">
        <f>IF(D177="Honorar",N177,IF(P177="Beamte",VLOOKUP(D177,Durchschnittssätze!$A$5:$Q$48,17,FALSE),IF(N177&lt;O177,"keine",ROUND(IF(AND(N177&gt;=O177,N177&lt;P177),VLOOKUP(D177,Durchschnittssätze!$A$5:$Q$48,13,FALSE),VLOOKUP(D177,Durchschnittssätze!$A$5:$Q$48,17,FALSE)),2))))</f>
        <v>keine</v>
      </c>
      <c r="R177" s="67" t="str">
        <f t="shared" si="238"/>
        <v>Förderung</v>
      </c>
      <c r="S177" s="66">
        <f t="shared" si="239"/>
        <v>0</v>
      </c>
      <c r="T177" s="17"/>
      <c r="U177" s="21"/>
      <c r="V177" s="18"/>
      <c r="W177" s="46">
        <f t="shared" si="240"/>
        <v>1</v>
      </c>
      <c r="X177" s="45">
        <f t="shared" si="241"/>
        <v>0</v>
      </c>
      <c r="Y177" s="44">
        <f t="shared" si="242"/>
        <v>0</v>
      </c>
      <c r="Z177" s="43" t="e">
        <f t="shared" si="243"/>
        <v>#VALUE!</v>
      </c>
      <c r="AA177" s="42" t="e">
        <f t="shared" si="244"/>
        <v>#VALUE!</v>
      </c>
      <c r="AB177" s="41" t="e">
        <f t="shared" si="245"/>
        <v>#VALUE!</v>
      </c>
      <c r="AC177" s="40" t="e">
        <f t="shared" si="246"/>
        <v>#VALUE!</v>
      </c>
      <c r="AD177" s="39" t="e">
        <f t="shared" si="247"/>
        <v>#VALUE!</v>
      </c>
      <c r="AE177" s="38" t="e">
        <f t="shared" si="248"/>
        <v>#VALUE!</v>
      </c>
      <c r="AF177" s="37" t="e">
        <f t="shared" si="249"/>
        <v>#VALUE!</v>
      </c>
      <c r="AG177" s="43" t="e">
        <f t="shared" si="250"/>
        <v>#VALUE!</v>
      </c>
      <c r="AH177" s="42" t="e">
        <f t="shared" si="251"/>
        <v>#VALUE!</v>
      </c>
      <c r="AI177" s="41" t="e">
        <f t="shared" si="252"/>
        <v>#VALUE!</v>
      </c>
      <c r="AJ177" s="40" t="e">
        <f t="shared" si="253"/>
        <v>#VALUE!</v>
      </c>
      <c r="AK177" s="65" t="e">
        <f t="shared" si="254"/>
        <v>#VALUE!</v>
      </c>
      <c r="AL177" s="64" t="e">
        <f t="shared" si="255"/>
        <v>#VALUE!</v>
      </c>
      <c r="AM177" s="30">
        <f t="shared" si="256"/>
        <v>0</v>
      </c>
      <c r="AN177" s="29" t="str">
        <f t="shared" si="257"/>
        <v/>
      </c>
      <c r="AO177" s="2"/>
      <c r="AP177" s="63"/>
      <c r="AQ177" s="63"/>
      <c r="AR177" s="62"/>
      <c r="AS177" s="14"/>
      <c r="AT177" s="18"/>
      <c r="AU177" s="18"/>
      <c r="AV177" s="18"/>
      <c r="AW177" s="18"/>
      <c r="AX177" s="18"/>
      <c r="AY177" s="18"/>
      <c r="AZ177" s="14"/>
      <c r="BA177" s="18"/>
      <c r="BB177" s="18"/>
      <c r="BC177" s="18"/>
      <c r="BD177" s="18"/>
      <c r="BE177" s="18"/>
      <c r="BF177" s="18"/>
      <c r="BG177" s="14"/>
      <c r="BH177" s="14"/>
      <c r="BI177" s="18"/>
      <c r="BJ177" s="18"/>
      <c r="BK177" s="18"/>
      <c r="BL177" s="18"/>
      <c r="BM177" s="18"/>
      <c r="BN177" s="18"/>
      <c r="BO177" s="13"/>
      <c r="BP177" s="15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6"/>
      <c r="CI177" s="14"/>
      <c r="CJ177" s="15"/>
      <c r="CK177" s="14"/>
      <c r="CL177" s="14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</row>
    <row r="178" spans="1:153" s="6" customFormat="1" ht="12.95" customHeight="1" outlineLevel="1" x14ac:dyDescent="0.2">
      <c r="A178" s="28"/>
      <c r="B178" s="79"/>
      <c r="C178" s="80"/>
      <c r="D178" s="77"/>
      <c r="E178" s="75"/>
      <c r="F178" s="76"/>
      <c r="G178" s="75">
        <f t="shared" si="234"/>
        <v>0</v>
      </c>
      <c r="H178" s="74"/>
      <c r="I178" s="73"/>
      <c r="J178" s="72" t="str">
        <f t="shared" si="235"/>
        <v/>
      </c>
      <c r="K178" s="53" t="str">
        <f t="shared" si="236"/>
        <v/>
      </c>
      <c r="L178" s="71"/>
      <c r="M178" s="70"/>
      <c r="N178" s="70">
        <f t="shared" si="237"/>
        <v>0</v>
      </c>
      <c r="O178" s="69" t="str">
        <f>IF(OR(D178="",D178="Honorar"),"",IF(VLOOKUP(D178,Durchschnittssätze!$A$5:$Q$48,5,FALSE)&lt;0,"entfällt für",IF(N178=0,"",ROUND((VLOOKUP(D178,Durchschnittssätze!$A$5:$Q$48,5,FALSE)/39.8*E178),2))))</f>
        <v/>
      </c>
      <c r="P178" s="69" t="str">
        <f>IF(OR(D178="",D178="Honorar"),"",IF(VLOOKUP(D178,Durchschnittssätze!$A$5:$Q$48,9,FALSE)&lt;0,"Beamte",IF(N178=0,"",ROUND((VLOOKUP(D178,Durchschnittssätze!$A$5:$Q$48,9,FALSE)/39.8*E178),2))))</f>
        <v/>
      </c>
      <c r="Q178" s="68" t="str">
        <f>IF(D178="Honorar",N178,IF(P178="Beamte",VLOOKUP(D178,Durchschnittssätze!$A$5:$Q$48,17,FALSE),IF(N178&lt;O178,"keine",ROUND(IF(AND(N178&gt;=O178,N178&lt;P178),VLOOKUP(D178,Durchschnittssätze!$A$5:$Q$48,13,FALSE),VLOOKUP(D178,Durchschnittssätze!$A$5:$Q$48,17,FALSE)),2))))</f>
        <v>keine</v>
      </c>
      <c r="R178" s="67" t="str">
        <f t="shared" si="238"/>
        <v>Förderung</v>
      </c>
      <c r="S178" s="66">
        <f t="shared" si="239"/>
        <v>0</v>
      </c>
      <c r="T178" s="17"/>
      <c r="U178" s="21"/>
      <c r="V178" s="18"/>
      <c r="W178" s="46">
        <f t="shared" si="240"/>
        <v>1</v>
      </c>
      <c r="X178" s="45">
        <f t="shared" si="241"/>
        <v>0</v>
      </c>
      <c r="Y178" s="44">
        <f t="shared" si="242"/>
        <v>0</v>
      </c>
      <c r="Z178" s="43" t="e">
        <f t="shared" si="243"/>
        <v>#VALUE!</v>
      </c>
      <c r="AA178" s="42" t="e">
        <f t="shared" si="244"/>
        <v>#VALUE!</v>
      </c>
      <c r="AB178" s="41" t="e">
        <f t="shared" si="245"/>
        <v>#VALUE!</v>
      </c>
      <c r="AC178" s="40" t="e">
        <f t="shared" si="246"/>
        <v>#VALUE!</v>
      </c>
      <c r="AD178" s="39" t="e">
        <f t="shared" si="247"/>
        <v>#VALUE!</v>
      </c>
      <c r="AE178" s="38" t="e">
        <f t="shared" si="248"/>
        <v>#VALUE!</v>
      </c>
      <c r="AF178" s="37" t="e">
        <f t="shared" si="249"/>
        <v>#VALUE!</v>
      </c>
      <c r="AG178" s="43" t="e">
        <f t="shared" si="250"/>
        <v>#VALUE!</v>
      </c>
      <c r="AH178" s="42" t="e">
        <f t="shared" si="251"/>
        <v>#VALUE!</v>
      </c>
      <c r="AI178" s="41" t="e">
        <f t="shared" si="252"/>
        <v>#VALUE!</v>
      </c>
      <c r="AJ178" s="40" t="e">
        <f t="shared" si="253"/>
        <v>#VALUE!</v>
      </c>
      <c r="AK178" s="65" t="e">
        <f t="shared" si="254"/>
        <v>#VALUE!</v>
      </c>
      <c r="AL178" s="64" t="e">
        <f t="shared" si="255"/>
        <v>#VALUE!</v>
      </c>
      <c r="AM178" s="30">
        <f t="shared" si="256"/>
        <v>0</v>
      </c>
      <c r="AN178" s="29" t="str">
        <f t="shared" si="257"/>
        <v/>
      </c>
      <c r="AO178" s="2"/>
      <c r="AP178" s="63"/>
      <c r="AQ178" s="63"/>
      <c r="AR178" s="62"/>
      <c r="AS178" s="14"/>
      <c r="AT178" s="18"/>
      <c r="AU178" s="18"/>
      <c r="AV178" s="18"/>
      <c r="AW178" s="18"/>
      <c r="AX178" s="18"/>
      <c r="AY178" s="18"/>
      <c r="AZ178" s="14"/>
      <c r="BA178" s="18"/>
      <c r="BB178" s="18"/>
      <c r="BC178" s="18"/>
      <c r="BD178" s="18"/>
      <c r="BE178" s="18"/>
      <c r="BF178" s="18"/>
      <c r="BG178" s="14"/>
      <c r="BH178" s="14"/>
      <c r="BI178" s="18"/>
      <c r="BJ178" s="18"/>
      <c r="BK178" s="18"/>
      <c r="BL178" s="18"/>
      <c r="BM178" s="18"/>
      <c r="BN178" s="18"/>
      <c r="BO178" s="13"/>
      <c r="BP178" s="15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6"/>
      <c r="CI178" s="14"/>
      <c r="CJ178" s="15"/>
      <c r="CK178" s="14"/>
      <c r="CL178" s="14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</row>
    <row r="179" spans="1:153" s="6" customFormat="1" ht="12.95" customHeight="1" outlineLevel="1" x14ac:dyDescent="0.2">
      <c r="A179" s="28"/>
      <c r="B179" s="79"/>
      <c r="C179" s="78"/>
      <c r="D179" s="77"/>
      <c r="E179" s="75"/>
      <c r="F179" s="76"/>
      <c r="G179" s="75">
        <f t="shared" si="234"/>
        <v>0</v>
      </c>
      <c r="H179" s="74"/>
      <c r="I179" s="73"/>
      <c r="J179" s="72" t="str">
        <f t="shared" si="235"/>
        <v/>
      </c>
      <c r="K179" s="53" t="str">
        <f t="shared" si="236"/>
        <v/>
      </c>
      <c r="L179" s="71"/>
      <c r="M179" s="70"/>
      <c r="N179" s="70">
        <f t="shared" si="237"/>
        <v>0</v>
      </c>
      <c r="O179" s="69" t="str">
        <f>IF(OR(D179="",D179="Honorar"),"",IF(VLOOKUP(D179,Durchschnittssätze!$A$5:$Q$48,5,FALSE)&lt;0,"entfällt für",IF(N179=0,"",ROUND((VLOOKUP(D179,Durchschnittssätze!$A$5:$Q$48,5,FALSE)/39.8*E179),2))))</f>
        <v/>
      </c>
      <c r="P179" s="69" t="str">
        <f>IF(OR(D179="",D179="Honorar"),"",IF(VLOOKUP(D179,Durchschnittssätze!$A$5:$Q$48,9,FALSE)&lt;0,"Beamte",IF(N179=0,"",ROUND((VLOOKUP(D179,Durchschnittssätze!$A$5:$Q$48,9,FALSE)/39.8*E179),2))))</f>
        <v/>
      </c>
      <c r="Q179" s="68" t="str">
        <f>IF(D179="Honorar",N179,IF(P179="Beamte",VLOOKUP(D179,Durchschnittssätze!$A$5:$Q$48,17,FALSE),IF(N179&lt;O179,"keine",ROUND(IF(AND(N179&gt;=O179,N179&lt;P179),VLOOKUP(D179,Durchschnittssätze!$A$5:$Q$48,13,FALSE),VLOOKUP(D179,Durchschnittssätze!$A$5:$Q$48,17,FALSE)),2))))</f>
        <v>keine</v>
      </c>
      <c r="R179" s="67" t="str">
        <f t="shared" si="238"/>
        <v>Förderung</v>
      </c>
      <c r="S179" s="66">
        <f t="shared" si="239"/>
        <v>0</v>
      </c>
      <c r="T179" s="17"/>
      <c r="U179" s="21"/>
      <c r="V179" s="18"/>
      <c r="W179" s="46">
        <f t="shared" si="240"/>
        <v>1</v>
      </c>
      <c r="X179" s="45">
        <f t="shared" si="241"/>
        <v>0</v>
      </c>
      <c r="Y179" s="44">
        <f t="shared" si="242"/>
        <v>0</v>
      </c>
      <c r="Z179" s="43" t="e">
        <f t="shared" si="243"/>
        <v>#VALUE!</v>
      </c>
      <c r="AA179" s="42" t="e">
        <f t="shared" si="244"/>
        <v>#VALUE!</v>
      </c>
      <c r="AB179" s="41" t="e">
        <f t="shared" si="245"/>
        <v>#VALUE!</v>
      </c>
      <c r="AC179" s="40" t="e">
        <f t="shared" si="246"/>
        <v>#VALUE!</v>
      </c>
      <c r="AD179" s="39" t="e">
        <f t="shared" si="247"/>
        <v>#VALUE!</v>
      </c>
      <c r="AE179" s="38" t="e">
        <f t="shared" si="248"/>
        <v>#VALUE!</v>
      </c>
      <c r="AF179" s="37" t="e">
        <f t="shared" si="249"/>
        <v>#VALUE!</v>
      </c>
      <c r="AG179" s="43" t="e">
        <f t="shared" si="250"/>
        <v>#VALUE!</v>
      </c>
      <c r="AH179" s="42" t="e">
        <f t="shared" si="251"/>
        <v>#VALUE!</v>
      </c>
      <c r="AI179" s="41" t="e">
        <f t="shared" si="252"/>
        <v>#VALUE!</v>
      </c>
      <c r="AJ179" s="40" t="e">
        <f t="shared" si="253"/>
        <v>#VALUE!</v>
      </c>
      <c r="AK179" s="65" t="e">
        <f t="shared" si="254"/>
        <v>#VALUE!</v>
      </c>
      <c r="AL179" s="64" t="e">
        <f t="shared" si="255"/>
        <v>#VALUE!</v>
      </c>
      <c r="AM179" s="30">
        <f t="shared" si="256"/>
        <v>0</v>
      </c>
      <c r="AN179" s="29" t="str">
        <f t="shared" si="257"/>
        <v/>
      </c>
      <c r="AO179" s="2"/>
      <c r="AP179" s="63"/>
      <c r="AQ179" s="63"/>
      <c r="AR179" s="62"/>
      <c r="AS179" s="14"/>
      <c r="AT179" s="18"/>
      <c r="AU179" s="18"/>
      <c r="AV179" s="18"/>
      <c r="AW179" s="18"/>
      <c r="AX179" s="18"/>
      <c r="AY179" s="18"/>
      <c r="AZ179" s="14"/>
      <c r="BA179" s="18"/>
      <c r="BB179" s="18"/>
      <c r="BC179" s="18"/>
      <c r="BD179" s="18"/>
      <c r="BE179" s="18"/>
      <c r="BF179" s="18"/>
      <c r="BG179" s="14"/>
      <c r="BH179" s="14"/>
      <c r="BI179" s="18"/>
      <c r="BJ179" s="18"/>
      <c r="BK179" s="18"/>
      <c r="BL179" s="18"/>
      <c r="BM179" s="18"/>
      <c r="BN179" s="18"/>
      <c r="BO179" s="13"/>
      <c r="BP179" s="15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6"/>
      <c r="CI179" s="14"/>
      <c r="CJ179" s="15"/>
      <c r="CK179" s="14"/>
      <c r="CL179" s="14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</row>
    <row r="180" spans="1:153" s="6" customFormat="1" ht="12.95" customHeight="1" outlineLevel="1" thickBot="1" x14ac:dyDescent="0.25">
      <c r="A180" s="28"/>
      <c r="B180" s="61"/>
      <c r="C180" s="60"/>
      <c r="D180" s="59"/>
      <c r="E180" s="57"/>
      <c r="F180" s="58"/>
      <c r="G180" s="57">
        <f t="shared" si="234"/>
        <v>0</v>
      </c>
      <c r="H180" s="56"/>
      <c r="I180" s="55"/>
      <c r="J180" s="54" t="str">
        <f t="shared" si="235"/>
        <v/>
      </c>
      <c r="K180" s="53" t="str">
        <f t="shared" si="236"/>
        <v/>
      </c>
      <c r="L180" s="52"/>
      <c r="M180" s="51"/>
      <c r="N180" s="51">
        <f t="shared" si="237"/>
        <v>0</v>
      </c>
      <c r="O180" s="50" t="str">
        <f>IF(OR(D180="",D180="Honorar"),"",IF(VLOOKUP(D180,Durchschnittssätze!$A$5:$Q$48,5,FALSE)&lt;0,"entfällt für",IF(N180=0,"",ROUND((VLOOKUP(D180,Durchschnittssätze!$A$5:$Q$48,5,FALSE)/39.8*E180),2))))</f>
        <v/>
      </c>
      <c r="P180" s="50" t="str">
        <f>IF(OR(D180="",D180="Honorar"),"",IF(VLOOKUP(D180,Durchschnittssätze!$A$5:$Q$48,9,FALSE)&lt;0,"Beamte",IF(N180=0,"",ROUND((VLOOKUP(D180,Durchschnittssätze!$A$5:$Q$48,9,FALSE)/39.8*E180),2))))</f>
        <v/>
      </c>
      <c r="Q180" s="49" t="str">
        <f>IF(D180="Honorar",N180,IF(P180="Beamte",VLOOKUP(D180,Durchschnittssätze!$A$5:$Q$48,17,FALSE),IF(N180&lt;O180,"keine",ROUND(IF(AND(N180&gt;=O180,N180&lt;P180),VLOOKUP(D180,Durchschnittssätze!$A$5:$Q$48,13,FALSE),VLOOKUP(D180,Durchschnittssätze!$A$5:$Q$48,17,FALSE)),2))))</f>
        <v>keine</v>
      </c>
      <c r="R180" s="48" t="str">
        <f t="shared" si="238"/>
        <v>Förderung</v>
      </c>
      <c r="S180" s="47">
        <f t="shared" si="239"/>
        <v>0</v>
      </c>
      <c r="T180" s="17"/>
      <c r="U180" s="21"/>
      <c r="V180" s="18"/>
      <c r="W180" s="46">
        <f t="shared" si="240"/>
        <v>1</v>
      </c>
      <c r="X180" s="45">
        <f t="shared" si="241"/>
        <v>0</v>
      </c>
      <c r="Y180" s="44">
        <f t="shared" si="242"/>
        <v>0</v>
      </c>
      <c r="Z180" s="43" t="e">
        <f t="shared" si="243"/>
        <v>#VALUE!</v>
      </c>
      <c r="AA180" s="42" t="e">
        <f t="shared" si="244"/>
        <v>#VALUE!</v>
      </c>
      <c r="AB180" s="41" t="e">
        <f t="shared" si="245"/>
        <v>#VALUE!</v>
      </c>
      <c r="AC180" s="40" t="e">
        <f t="shared" si="246"/>
        <v>#VALUE!</v>
      </c>
      <c r="AD180" s="39" t="e">
        <f t="shared" si="247"/>
        <v>#VALUE!</v>
      </c>
      <c r="AE180" s="38" t="e">
        <f t="shared" si="248"/>
        <v>#VALUE!</v>
      </c>
      <c r="AF180" s="37" t="e">
        <f t="shared" si="249"/>
        <v>#VALUE!</v>
      </c>
      <c r="AG180" s="36" t="e">
        <f t="shared" si="250"/>
        <v>#VALUE!</v>
      </c>
      <c r="AH180" s="35" t="e">
        <f t="shared" si="251"/>
        <v>#VALUE!</v>
      </c>
      <c r="AI180" s="34" t="e">
        <f t="shared" si="252"/>
        <v>#VALUE!</v>
      </c>
      <c r="AJ180" s="33" t="e">
        <f t="shared" si="253"/>
        <v>#VALUE!</v>
      </c>
      <c r="AK180" s="32" t="e">
        <f t="shared" si="254"/>
        <v>#VALUE!</v>
      </c>
      <c r="AL180" s="31" t="e">
        <f t="shared" si="255"/>
        <v>#VALUE!</v>
      </c>
      <c r="AM180" s="30">
        <f t="shared" si="256"/>
        <v>0</v>
      </c>
      <c r="AN180" s="29" t="str">
        <f t="shared" si="257"/>
        <v/>
      </c>
      <c r="AO180" s="19"/>
      <c r="AP180" s="19"/>
      <c r="AQ180" s="19"/>
      <c r="AR180" s="19"/>
      <c r="AS180" s="14"/>
      <c r="AT180" s="18"/>
      <c r="AU180" s="18"/>
      <c r="AV180" s="18"/>
      <c r="AW180" s="18"/>
      <c r="AX180" s="18"/>
      <c r="AY180" s="18"/>
      <c r="AZ180" s="14"/>
      <c r="BA180" s="18"/>
      <c r="BB180" s="18"/>
      <c r="BC180" s="18"/>
      <c r="BD180" s="18"/>
      <c r="BE180" s="18"/>
      <c r="BF180" s="18"/>
      <c r="BG180" s="14"/>
      <c r="BH180" s="14"/>
      <c r="BI180" s="18"/>
      <c r="BJ180" s="18"/>
      <c r="BK180" s="18"/>
      <c r="BL180" s="18"/>
      <c r="BM180" s="18"/>
      <c r="BN180" s="18"/>
      <c r="BO180" s="13"/>
      <c r="BP180" s="15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6"/>
      <c r="CI180" s="14"/>
      <c r="CJ180" s="15"/>
      <c r="CK180" s="14"/>
      <c r="CL180" s="14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</row>
    <row r="181" spans="1:153" s="6" customFormat="1" ht="20.100000000000001" customHeight="1" outlineLevel="1" thickBot="1" x14ac:dyDescent="0.25">
      <c r="A181" s="28"/>
      <c r="B181" s="27"/>
      <c r="C181" s="25"/>
      <c r="D181" s="25"/>
      <c r="E181" s="25"/>
      <c r="F181" s="25"/>
      <c r="G181" s="26"/>
      <c r="H181" s="25"/>
      <c r="I181" s="25"/>
      <c r="J181" s="24"/>
      <c r="K181" s="483"/>
      <c r="L181" s="483"/>
      <c r="M181" s="483"/>
      <c r="N181" s="483"/>
      <c r="O181" s="483"/>
      <c r="P181" s="483"/>
      <c r="Q181" s="23"/>
      <c r="R181" s="23"/>
      <c r="S181" s="22">
        <f>SUM(S170:S180)</f>
        <v>0</v>
      </c>
      <c r="T181" s="17"/>
      <c r="U181" s="21"/>
      <c r="V181" s="18"/>
      <c r="W181" s="14"/>
      <c r="X181" s="14"/>
      <c r="Y181" s="14"/>
      <c r="Z181" s="13"/>
      <c r="AA181" s="13"/>
      <c r="AB181" s="13"/>
      <c r="AC181" s="13"/>
      <c r="AD181" s="13"/>
      <c r="AE181" s="15"/>
      <c r="AF181" s="19"/>
      <c r="AG181" s="19"/>
      <c r="AH181" s="19"/>
      <c r="AI181" s="19"/>
      <c r="AJ181" s="19"/>
      <c r="AK181" s="19"/>
      <c r="AL181" s="19"/>
      <c r="AM181" s="20">
        <f>SUM(AM170:AM180)</f>
        <v>0</v>
      </c>
      <c r="AN181" s="20">
        <f>SUM(AN170:AN180)</f>
        <v>0</v>
      </c>
      <c r="AO181" s="19"/>
      <c r="AP181" s="19"/>
      <c r="AQ181" s="19"/>
      <c r="AR181" s="19"/>
      <c r="AS181" s="14"/>
      <c r="AT181" s="18"/>
      <c r="AU181" s="18"/>
      <c r="AV181" s="18"/>
      <c r="AW181" s="18"/>
      <c r="AX181" s="18"/>
      <c r="AY181" s="18"/>
      <c r="AZ181" s="14"/>
      <c r="BA181" s="18"/>
      <c r="BB181" s="18"/>
      <c r="BC181" s="18"/>
      <c r="BD181" s="18"/>
      <c r="BE181" s="18"/>
      <c r="BF181" s="18"/>
      <c r="BG181" s="14"/>
      <c r="BH181" s="14"/>
      <c r="BI181" s="18"/>
      <c r="BJ181" s="18"/>
      <c r="BK181" s="18"/>
      <c r="BL181" s="18"/>
      <c r="BM181" s="18"/>
      <c r="BN181" s="18"/>
      <c r="BO181" s="13"/>
      <c r="BP181" s="15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6"/>
      <c r="CI181" s="14"/>
      <c r="CJ181" s="15"/>
      <c r="CK181" s="14"/>
      <c r="CL181" s="14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</row>
    <row r="182" spans="1:153" s="6" customFormat="1" x14ac:dyDescent="0.2">
      <c r="E182" s="8"/>
      <c r="F182" s="12"/>
      <c r="G182" s="8"/>
      <c r="I182" s="8"/>
      <c r="K182" s="482" t="str">
        <f>IF(COUNTBLANK(K170:K180)&lt;&gt;11,"Fehler in den Datumsangaben! Bitte prüfen!","")</f>
        <v/>
      </c>
      <c r="L182" s="482"/>
      <c r="M182" s="482"/>
      <c r="N182" s="482"/>
      <c r="O182" s="482"/>
      <c r="P182" s="11"/>
      <c r="Q182" s="11"/>
      <c r="R182" s="11"/>
      <c r="S182" s="5"/>
      <c r="T182" s="11"/>
      <c r="W182" s="10"/>
      <c r="X182" s="10"/>
      <c r="Y182" s="10"/>
    </row>
    <row r="183" spans="1:153" s="6" customFormat="1" x14ac:dyDescent="0.2">
      <c r="E183" s="8"/>
      <c r="F183" s="12"/>
      <c r="G183" s="8"/>
      <c r="I183" s="8"/>
      <c r="K183" s="13"/>
      <c r="O183" s="11"/>
      <c r="P183" s="11"/>
      <c r="Q183" s="11"/>
      <c r="R183" s="11"/>
      <c r="S183" s="5"/>
      <c r="T183" s="11"/>
      <c r="W183" s="10"/>
      <c r="X183" s="10"/>
      <c r="Y183" s="10"/>
    </row>
    <row r="184" spans="1:153" s="6" customFormat="1" x14ac:dyDescent="0.2">
      <c r="E184" s="8"/>
      <c r="F184" s="12"/>
      <c r="G184" s="8"/>
      <c r="I184" s="8"/>
      <c r="K184" s="13"/>
      <c r="O184" s="11"/>
      <c r="P184" s="11"/>
      <c r="Q184" s="11"/>
      <c r="R184" s="11"/>
      <c r="S184" s="5"/>
      <c r="T184" s="11"/>
      <c r="W184" s="10"/>
      <c r="X184" s="10"/>
      <c r="Y184" s="10"/>
    </row>
    <row r="185" spans="1:153" s="6" customFormat="1" x14ac:dyDescent="0.2">
      <c r="E185" s="8"/>
      <c r="F185" s="12"/>
      <c r="G185" s="8"/>
      <c r="I185" s="8"/>
      <c r="K185" s="13"/>
      <c r="O185" s="11"/>
      <c r="P185" s="11"/>
      <c r="Q185" s="11"/>
      <c r="R185" s="11"/>
      <c r="S185" s="5"/>
      <c r="T185" s="11"/>
      <c r="W185" s="10"/>
      <c r="X185" s="10"/>
      <c r="Y185" s="10"/>
    </row>
    <row r="186" spans="1:153" s="6" customFormat="1" x14ac:dyDescent="0.2">
      <c r="E186" s="8"/>
      <c r="F186" s="12"/>
      <c r="G186" s="8"/>
      <c r="I186" s="8"/>
      <c r="K186" s="13"/>
      <c r="O186" s="11"/>
      <c r="P186" s="11"/>
      <c r="Q186" s="11"/>
      <c r="R186" s="11"/>
      <c r="S186" s="5"/>
      <c r="T186" s="11"/>
      <c r="W186" s="10"/>
      <c r="X186" s="10"/>
      <c r="Y186" s="10"/>
    </row>
    <row r="187" spans="1:153" s="6" customFormat="1" x14ac:dyDescent="0.2">
      <c r="E187" s="8"/>
      <c r="F187" s="12"/>
      <c r="G187" s="8"/>
      <c r="I187" s="8"/>
      <c r="K187" s="13"/>
      <c r="O187" s="11"/>
      <c r="P187" s="11"/>
      <c r="Q187" s="11"/>
      <c r="R187" s="11"/>
      <c r="S187" s="5"/>
      <c r="T187" s="11"/>
      <c r="W187" s="10"/>
      <c r="X187" s="10"/>
      <c r="Y187" s="10"/>
    </row>
    <row r="188" spans="1:153" s="6" customFormat="1" x14ac:dyDescent="0.2">
      <c r="E188" s="8"/>
      <c r="F188" s="12"/>
      <c r="G188" s="8"/>
      <c r="I188" s="8"/>
      <c r="K188" s="13"/>
      <c r="O188" s="11"/>
      <c r="P188" s="11"/>
      <c r="Q188" s="11"/>
      <c r="R188" s="11"/>
      <c r="S188" s="5"/>
      <c r="T188" s="11"/>
      <c r="W188" s="10"/>
      <c r="X188" s="10"/>
      <c r="Y188" s="10"/>
    </row>
    <row r="189" spans="1:153" s="6" customFormat="1" x14ac:dyDescent="0.2">
      <c r="E189" s="8"/>
      <c r="F189" s="12"/>
      <c r="G189" s="8"/>
      <c r="I189" s="8"/>
      <c r="O189" s="11"/>
      <c r="P189" s="11"/>
      <c r="Q189" s="11"/>
      <c r="R189" s="11"/>
      <c r="S189" s="5"/>
      <c r="T189" s="11"/>
      <c r="W189" s="10"/>
      <c r="X189" s="10"/>
      <c r="Y189" s="10"/>
    </row>
    <row r="190" spans="1:153" s="6" customFormat="1" x14ac:dyDescent="0.2">
      <c r="E190" s="8"/>
      <c r="F190" s="12"/>
      <c r="G190" s="8"/>
      <c r="I190" s="8"/>
      <c r="O190" s="11"/>
      <c r="P190" s="11"/>
      <c r="Q190" s="11"/>
      <c r="R190" s="11"/>
      <c r="S190" s="5"/>
      <c r="T190" s="11"/>
      <c r="W190" s="10"/>
      <c r="X190" s="10"/>
      <c r="Y190" s="10"/>
    </row>
    <row r="191" spans="1:153" s="6" customFormat="1" x14ac:dyDescent="0.2">
      <c r="E191" s="8"/>
      <c r="F191" s="12"/>
      <c r="G191" s="8"/>
      <c r="I191" s="8"/>
      <c r="O191" s="11"/>
      <c r="P191" s="11"/>
      <c r="Q191" s="11"/>
      <c r="R191" s="11"/>
      <c r="S191" s="5"/>
      <c r="T191" s="11"/>
      <c r="W191" s="10"/>
      <c r="X191" s="10"/>
      <c r="Y191" s="10"/>
    </row>
    <row r="192" spans="1:153" s="6" customFormat="1" x14ac:dyDescent="0.2">
      <c r="E192" s="8"/>
      <c r="F192" s="12"/>
      <c r="G192" s="8"/>
      <c r="I192" s="8"/>
      <c r="O192" s="11"/>
      <c r="P192" s="11"/>
      <c r="Q192" s="11"/>
      <c r="R192" s="11"/>
      <c r="S192" s="5"/>
      <c r="T192" s="11"/>
      <c r="W192" s="10"/>
      <c r="X192" s="10"/>
      <c r="Y192" s="10"/>
    </row>
    <row r="193" spans="5:25" s="6" customFormat="1" x14ac:dyDescent="0.2">
      <c r="E193" s="8"/>
      <c r="F193" s="12"/>
      <c r="G193" s="8"/>
      <c r="I193" s="8"/>
      <c r="O193" s="11"/>
      <c r="P193" s="11"/>
      <c r="Q193" s="11"/>
      <c r="R193" s="11"/>
      <c r="S193" s="5"/>
      <c r="T193" s="11"/>
      <c r="W193" s="10"/>
      <c r="X193" s="10"/>
      <c r="Y193" s="10"/>
    </row>
    <row r="194" spans="5:25" s="6" customFormat="1" x14ac:dyDescent="0.2">
      <c r="E194" s="8"/>
      <c r="F194" s="12"/>
      <c r="G194" s="8"/>
      <c r="I194" s="8"/>
      <c r="O194" s="11"/>
      <c r="P194" s="11"/>
      <c r="Q194" s="11"/>
      <c r="R194" s="11"/>
      <c r="S194" s="5"/>
      <c r="T194" s="11"/>
      <c r="W194" s="10"/>
      <c r="X194" s="10"/>
      <c r="Y194" s="10"/>
    </row>
  </sheetData>
  <sheetProtection password="C483" sheet="1" objects="1" scenarios="1" selectLockedCells="1"/>
  <dataConsolidate/>
  <mergeCells count="120">
    <mergeCell ref="B151:C151"/>
    <mergeCell ref="B167:C167"/>
    <mergeCell ref="D151:M151"/>
    <mergeCell ref="D167:M167"/>
    <mergeCell ref="K133:P133"/>
    <mergeCell ref="Z137:AE137"/>
    <mergeCell ref="AG137:AL137"/>
    <mergeCell ref="Z169:AE169"/>
    <mergeCell ref="AG169:AL169"/>
    <mergeCell ref="Z153:AE153"/>
    <mergeCell ref="AG153:AL153"/>
    <mergeCell ref="B135:C135"/>
    <mergeCell ref="D135:M135"/>
    <mergeCell ref="K134:O134"/>
    <mergeCell ref="K150:O150"/>
    <mergeCell ref="K166:O166"/>
    <mergeCell ref="B119:C119"/>
    <mergeCell ref="D119:M119"/>
    <mergeCell ref="Z121:AE121"/>
    <mergeCell ref="AG121:AL121"/>
    <mergeCell ref="K117:P117"/>
    <mergeCell ref="AG57:AL57"/>
    <mergeCell ref="B71:C71"/>
    <mergeCell ref="D71:M71"/>
    <mergeCell ref="K69:P69"/>
    <mergeCell ref="K85:P85"/>
    <mergeCell ref="Z105:AE105"/>
    <mergeCell ref="AG105:AL105"/>
    <mergeCell ref="B103:C103"/>
    <mergeCell ref="K101:P101"/>
    <mergeCell ref="AG73:AL73"/>
    <mergeCell ref="Z89:AE89"/>
    <mergeCell ref="AG89:AL89"/>
    <mergeCell ref="B87:C87"/>
    <mergeCell ref="D87:M87"/>
    <mergeCell ref="Z57:AE57"/>
    <mergeCell ref="Z73:AE73"/>
    <mergeCell ref="N15:Q15"/>
    <mergeCell ref="B14:C14"/>
    <mergeCell ref="B15:C15"/>
    <mergeCell ref="B16:C16"/>
    <mergeCell ref="H12:I12"/>
    <mergeCell ref="B17:C17"/>
    <mergeCell ref="H11:I11"/>
    <mergeCell ref="B55:C55"/>
    <mergeCell ref="D55:M55"/>
    <mergeCell ref="N19:R20"/>
    <mergeCell ref="J20:M20"/>
    <mergeCell ref="H20:I20"/>
    <mergeCell ref="B20:C20"/>
    <mergeCell ref="J19:M19"/>
    <mergeCell ref="K21:L21"/>
    <mergeCell ref="G21:J21"/>
    <mergeCell ref="M21:N21"/>
    <mergeCell ref="O21:P21"/>
    <mergeCell ref="O22:P22"/>
    <mergeCell ref="I22:N22"/>
    <mergeCell ref="K53:P53"/>
    <mergeCell ref="B37:C37"/>
    <mergeCell ref="B23:C23"/>
    <mergeCell ref="D23:M23"/>
    <mergeCell ref="C5:D5"/>
    <mergeCell ref="J11:M11"/>
    <mergeCell ref="J12:M12"/>
    <mergeCell ref="J18:M18"/>
    <mergeCell ref="X6:AB6"/>
    <mergeCell ref="B9:E9"/>
    <mergeCell ref="Z10:AE10"/>
    <mergeCell ref="B19:C19"/>
    <mergeCell ref="H17:I17"/>
    <mergeCell ref="H18:I18"/>
    <mergeCell ref="H19:I19"/>
    <mergeCell ref="H13:I13"/>
    <mergeCell ref="H14:I14"/>
    <mergeCell ref="H15:I15"/>
    <mergeCell ref="J13:M13"/>
    <mergeCell ref="J14:M14"/>
    <mergeCell ref="J15:M15"/>
    <mergeCell ref="J16:M16"/>
    <mergeCell ref="J17:M17"/>
    <mergeCell ref="C6:D6"/>
    <mergeCell ref="H16:I16"/>
    <mergeCell ref="K5:P6"/>
    <mergeCell ref="K7:N7"/>
    <mergeCell ref="K8:P8"/>
    <mergeCell ref="AG10:AL10"/>
    <mergeCell ref="B10:C10"/>
    <mergeCell ref="B11:C11"/>
    <mergeCell ref="B12:C12"/>
    <mergeCell ref="B18:C18"/>
    <mergeCell ref="B13:C13"/>
    <mergeCell ref="AG25:AL25"/>
    <mergeCell ref="H37:I37"/>
    <mergeCell ref="Z41:AE41"/>
    <mergeCell ref="AG41:AL41"/>
    <mergeCell ref="B39:C39"/>
    <mergeCell ref="D39:M39"/>
    <mergeCell ref="K37:P37"/>
    <mergeCell ref="Z25:AE25"/>
    <mergeCell ref="H10:I10"/>
    <mergeCell ref="N18:P18"/>
    <mergeCell ref="N16:Q17"/>
    <mergeCell ref="R16:R17"/>
    <mergeCell ref="Q18:R18"/>
    <mergeCell ref="N10:R10"/>
    <mergeCell ref="N11:Q11"/>
    <mergeCell ref="N12:Q12"/>
    <mergeCell ref="N13:Q13"/>
    <mergeCell ref="N14:Q14"/>
    <mergeCell ref="K182:O182"/>
    <mergeCell ref="K149:P149"/>
    <mergeCell ref="K165:P165"/>
    <mergeCell ref="K181:P181"/>
    <mergeCell ref="K38:O38"/>
    <mergeCell ref="K54:O54"/>
    <mergeCell ref="K70:O70"/>
    <mergeCell ref="K86:O86"/>
    <mergeCell ref="K102:O102"/>
    <mergeCell ref="K118:O118"/>
    <mergeCell ref="D103:M103"/>
  </mergeCells>
  <conditionalFormatting sqref="K5">
    <cfRule type="expression" dxfId="85" priority="85">
      <formula>#REF!=1</formula>
    </cfRule>
  </conditionalFormatting>
  <conditionalFormatting sqref="Z102:XFD102 Z166:XFD166 Z150:XFD150 Z134:XFD134 Z118:XFD118 A102 A166 A150 A134 A118">
    <cfRule type="expression" dxfId="84" priority="84">
      <formula>#REF!=1</formula>
    </cfRule>
  </conditionalFormatting>
  <conditionalFormatting sqref="CH54:CL54 BA54:BN54">
    <cfRule type="expression" dxfId="83" priority="83">
      <formula>#REF!=1</formula>
    </cfRule>
  </conditionalFormatting>
  <conditionalFormatting sqref="BV54">
    <cfRule type="expression" dxfId="82" priority="82">
      <formula>#REF!=1</formula>
    </cfRule>
  </conditionalFormatting>
  <conditionalFormatting sqref="CB54">
    <cfRule type="expression" dxfId="81" priority="81">
      <formula>#REF!=1</formula>
    </cfRule>
  </conditionalFormatting>
  <conditionalFormatting sqref="B26:C36 T53:Y53 K26:V36">
    <cfRule type="expression" dxfId="80" priority="80">
      <formula>$AL26=1</formula>
    </cfRule>
  </conditionalFormatting>
  <conditionalFormatting sqref="B102:J102 P102:Y102">
    <cfRule type="expression" dxfId="79" priority="79">
      <formula>#REF!=1</formula>
    </cfRule>
  </conditionalFormatting>
  <conditionalFormatting sqref="B118:J118 P118:Y118">
    <cfRule type="expression" dxfId="78" priority="78">
      <formula>#REF!=1</formula>
    </cfRule>
  </conditionalFormatting>
  <conditionalFormatting sqref="B134:J134 P134:Y134">
    <cfRule type="expression" dxfId="77" priority="77">
      <formula>#REF!=1</formula>
    </cfRule>
  </conditionalFormatting>
  <conditionalFormatting sqref="B150:J150 P150:Y150">
    <cfRule type="expression" dxfId="76" priority="76">
      <formula>#REF!=1</formula>
    </cfRule>
  </conditionalFormatting>
  <conditionalFormatting sqref="B166:J166 P166:Y166">
    <cfRule type="expression" dxfId="75" priority="75">
      <formula>#REF!=1</formula>
    </cfRule>
  </conditionalFormatting>
  <conditionalFormatting sqref="U54">
    <cfRule type="expression" dxfId="74" priority="74">
      <formula>#REF!=1</formula>
    </cfRule>
  </conditionalFormatting>
  <conditionalFormatting sqref="U70">
    <cfRule type="expression" dxfId="73" priority="73">
      <formula>#REF!=1</formula>
    </cfRule>
  </conditionalFormatting>
  <conditionalFormatting sqref="U86">
    <cfRule type="expression" dxfId="72" priority="72">
      <formula>#REF!=1</formula>
    </cfRule>
  </conditionalFormatting>
  <conditionalFormatting sqref="T42:V52">
    <cfRule type="expression" dxfId="71" priority="71">
      <formula>$AL42=1</formula>
    </cfRule>
  </conditionalFormatting>
  <conditionalFormatting sqref="T69:Y69">
    <cfRule type="expression" dxfId="70" priority="70">
      <formula>$AL69=1</formula>
    </cfRule>
  </conditionalFormatting>
  <conditionalFormatting sqref="T58:V68">
    <cfRule type="expression" dxfId="69" priority="69">
      <formula>$AL58=1</formula>
    </cfRule>
  </conditionalFormatting>
  <conditionalFormatting sqref="T85:Y85">
    <cfRule type="expression" dxfId="68" priority="68">
      <formula>$AL85=1</formula>
    </cfRule>
  </conditionalFormatting>
  <conditionalFormatting sqref="T74:V84">
    <cfRule type="expression" dxfId="67" priority="67">
      <formula>$AL74=1</formula>
    </cfRule>
  </conditionalFormatting>
  <conditionalFormatting sqref="T101:Y101">
    <cfRule type="expression" dxfId="66" priority="66">
      <formula>$AL101=1</formula>
    </cfRule>
  </conditionalFormatting>
  <conditionalFormatting sqref="T90:V100">
    <cfRule type="expression" dxfId="65" priority="65">
      <formula>$AL90=1</formula>
    </cfRule>
  </conditionalFormatting>
  <conditionalFormatting sqref="T117:Y117">
    <cfRule type="expression" dxfId="64" priority="64">
      <formula>$AL117=1</formula>
    </cfRule>
  </conditionalFormatting>
  <conditionalFormatting sqref="T106:V116">
    <cfRule type="expression" dxfId="63" priority="63">
      <formula>$AL106=1</formula>
    </cfRule>
  </conditionalFormatting>
  <conditionalFormatting sqref="T133:Y133">
    <cfRule type="expression" dxfId="62" priority="62">
      <formula>$AL133=1</formula>
    </cfRule>
  </conditionalFormatting>
  <conditionalFormatting sqref="T122:V132">
    <cfRule type="expression" dxfId="61" priority="61">
      <formula>$AL122=1</formula>
    </cfRule>
  </conditionalFormatting>
  <conditionalFormatting sqref="T149:Y149">
    <cfRule type="expression" dxfId="60" priority="60">
      <formula>$AL149=1</formula>
    </cfRule>
  </conditionalFormatting>
  <conditionalFormatting sqref="T138:V148">
    <cfRule type="expression" dxfId="59" priority="59">
      <formula>$AL138=1</formula>
    </cfRule>
  </conditionalFormatting>
  <conditionalFormatting sqref="T165:Y165">
    <cfRule type="expression" dxfId="58" priority="58">
      <formula>$AL165=1</formula>
    </cfRule>
  </conditionalFormatting>
  <conditionalFormatting sqref="T154:V164">
    <cfRule type="expression" dxfId="57" priority="57">
      <formula>$AL154=1</formula>
    </cfRule>
  </conditionalFormatting>
  <conditionalFormatting sqref="T181:Y181">
    <cfRule type="expression" dxfId="56" priority="56">
      <formula>$AL181=1</formula>
    </cfRule>
  </conditionalFormatting>
  <conditionalFormatting sqref="T170:V180">
    <cfRule type="expression" dxfId="55" priority="55">
      <formula>$AL170=1</formula>
    </cfRule>
  </conditionalFormatting>
  <conditionalFormatting sqref="K42:K52">
    <cfRule type="expression" dxfId="54" priority="54">
      <formula>$AL42=1</formula>
    </cfRule>
  </conditionalFormatting>
  <conditionalFormatting sqref="K58:K68">
    <cfRule type="expression" dxfId="53" priority="53">
      <formula>$AL58=1</formula>
    </cfRule>
  </conditionalFormatting>
  <conditionalFormatting sqref="K74:K84">
    <cfRule type="expression" dxfId="52" priority="52">
      <formula>$AL74=1</formula>
    </cfRule>
  </conditionalFormatting>
  <conditionalFormatting sqref="K90:K100">
    <cfRule type="expression" dxfId="51" priority="51">
      <formula>$AL90=1</formula>
    </cfRule>
  </conditionalFormatting>
  <conditionalFormatting sqref="K106:K116">
    <cfRule type="expression" dxfId="50" priority="50">
      <formula>$AL106=1</formula>
    </cfRule>
  </conditionalFormatting>
  <conditionalFormatting sqref="K122:K132">
    <cfRule type="expression" dxfId="49" priority="49">
      <formula>$AL122=1</formula>
    </cfRule>
  </conditionalFormatting>
  <conditionalFormatting sqref="K138:K148">
    <cfRule type="expression" dxfId="48" priority="48">
      <formula>$AL138=1</formula>
    </cfRule>
  </conditionalFormatting>
  <conditionalFormatting sqref="K154:K164">
    <cfRule type="expression" dxfId="47" priority="47">
      <formula>$AL154=1</formula>
    </cfRule>
  </conditionalFormatting>
  <conditionalFormatting sqref="K170:K180">
    <cfRule type="expression" dxfId="46" priority="46">
      <formula>$AL170=1</formula>
    </cfRule>
  </conditionalFormatting>
  <conditionalFormatting sqref="L42:N52 R42:R52">
    <cfRule type="expression" dxfId="45" priority="45">
      <formula>$AL42=1</formula>
    </cfRule>
  </conditionalFormatting>
  <conditionalFormatting sqref="L58:N68 R58:R68">
    <cfRule type="expression" dxfId="44" priority="44">
      <formula>$AL58=1</formula>
    </cfRule>
  </conditionalFormatting>
  <conditionalFormatting sqref="L74:N84 R74:R84">
    <cfRule type="expression" dxfId="43" priority="43">
      <formula>$AL74=1</formula>
    </cfRule>
  </conditionalFormatting>
  <conditionalFormatting sqref="L90:N100 R90:R100">
    <cfRule type="expression" dxfId="42" priority="42">
      <formula>$AL90=1</formula>
    </cfRule>
  </conditionalFormatting>
  <conditionalFormatting sqref="L106:N116 R106:R116">
    <cfRule type="expression" dxfId="41" priority="41">
      <formula>$AL106=1</formula>
    </cfRule>
  </conditionalFormatting>
  <conditionalFormatting sqref="L122:N132 R122:R132">
    <cfRule type="expression" dxfId="40" priority="40">
      <formula>$AL122=1</formula>
    </cfRule>
  </conditionalFormatting>
  <conditionalFormatting sqref="L138:N148 R138:R148">
    <cfRule type="expression" dxfId="39" priority="39">
      <formula>$AL138=1</formula>
    </cfRule>
  </conditionalFormatting>
  <conditionalFormatting sqref="L154:N164 R154:R164">
    <cfRule type="expression" dxfId="38" priority="38">
      <formula>$AL154=1</formula>
    </cfRule>
  </conditionalFormatting>
  <conditionalFormatting sqref="L170:N180 R170:R180">
    <cfRule type="expression" dxfId="37" priority="37">
      <formula>$AL170=1</formula>
    </cfRule>
  </conditionalFormatting>
  <conditionalFormatting sqref="Q42:Q52">
    <cfRule type="expression" dxfId="36" priority="36">
      <formula>$AL42=1</formula>
    </cfRule>
  </conditionalFormatting>
  <conditionalFormatting sqref="Q58:Q68">
    <cfRule type="expression" dxfId="35" priority="35">
      <formula>$AL58=1</formula>
    </cfRule>
  </conditionalFormatting>
  <conditionalFormatting sqref="Q74:Q84">
    <cfRule type="expression" dxfId="34" priority="34">
      <formula>$AL74=1</formula>
    </cfRule>
  </conditionalFormatting>
  <conditionalFormatting sqref="Q90:Q100">
    <cfRule type="expression" dxfId="33" priority="33">
      <formula>$AL90=1</formula>
    </cfRule>
  </conditionalFormatting>
  <conditionalFormatting sqref="Q106:Q116">
    <cfRule type="expression" dxfId="32" priority="32">
      <formula>$AL106=1</formula>
    </cfRule>
  </conditionalFormatting>
  <conditionalFormatting sqref="Q122:Q132">
    <cfRule type="expression" dxfId="31" priority="31">
      <formula>$AL122=1</formula>
    </cfRule>
  </conditionalFormatting>
  <conditionalFormatting sqref="Q138:Q148">
    <cfRule type="expression" dxfId="30" priority="30">
      <formula>$AL138=1</formula>
    </cfRule>
  </conditionalFormatting>
  <conditionalFormatting sqref="Q154:Q164">
    <cfRule type="expression" dxfId="29" priority="29">
      <formula>$AL154=1</formula>
    </cfRule>
  </conditionalFormatting>
  <conditionalFormatting sqref="Q170:Q180">
    <cfRule type="expression" dxfId="28" priority="28">
      <formula>$AL170=1</formula>
    </cfRule>
  </conditionalFormatting>
  <conditionalFormatting sqref="O42:P52">
    <cfRule type="expression" dxfId="27" priority="27">
      <formula>$AL42=1</formula>
    </cfRule>
  </conditionalFormatting>
  <conditionalFormatting sqref="O58:P68">
    <cfRule type="expression" dxfId="26" priority="26">
      <formula>$AL58=1</formula>
    </cfRule>
  </conditionalFormatting>
  <conditionalFormatting sqref="O74:P84">
    <cfRule type="expression" dxfId="25" priority="25">
      <formula>$AL74=1</formula>
    </cfRule>
  </conditionalFormatting>
  <conditionalFormatting sqref="O90:P100">
    <cfRule type="expression" dxfId="24" priority="24">
      <formula>$AL90=1</formula>
    </cfRule>
  </conditionalFormatting>
  <conditionalFormatting sqref="O106:P116">
    <cfRule type="expression" dxfId="23" priority="23">
      <formula>$AL106=1</formula>
    </cfRule>
  </conditionalFormatting>
  <conditionalFormatting sqref="O122:P132">
    <cfRule type="expression" dxfId="22" priority="22">
      <formula>$AL122=1</formula>
    </cfRule>
  </conditionalFormatting>
  <conditionalFormatting sqref="O138:P148">
    <cfRule type="expression" dxfId="21" priority="21">
      <formula>$AL138=1</formula>
    </cfRule>
  </conditionalFormatting>
  <conditionalFormatting sqref="O154:P164">
    <cfRule type="expression" dxfId="20" priority="20">
      <formula>$AL154=1</formula>
    </cfRule>
  </conditionalFormatting>
  <conditionalFormatting sqref="O170:P180">
    <cfRule type="expression" dxfId="19" priority="19">
      <formula>$AL170=1</formula>
    </cfRule>
  </conditionalFormatting>
  <conditionalFormatting sqref="S42:S52">
    <cfRule type="expression" dxfId="18" priority="18">
      <formula>$AL42=1</formula>
    </cfRule>
  </conditionalFormatting>
  <conditionalFormatting sqref="S58:S68">
    <cfRule type="expression" dxfId="17" priority="17">
      <formula>$AL58=1</formula>
    </cfRule>
  </conditionalFormatting>
  <conditionalFormatting sqref="S74:S84">
    <cfRule type="expression" dxfId="16" priority="16">
      <formula>$AL74=1</formula>
    </cfRule>
  </conditionalFormatting>
  <conditionalFormatting sqref="S90:S100">
    <cfRule type="expression" dxfId="15" priority="15">
      <formula>$AL90=1</formula>
    </cfRule>
  </conditionalFormatting>
  <conditionalFormatting sqref="S106:S116">
    <cfRule type="expression" dxfId="14" priority="14">
      <formula>$AL106=1</formula>
    </cfRule>
  </conditionalFormatting>
  <conditionalFormatting sqref="S122:S132">
    <cfRule type="expression" dxfId="13" priority="13">
      <formula>$AL122=1</formula>
    </cfRule>
  </conditionalFormatting>
  <conditionalFormatting sqref="S138:S148">
    <cfRule type="expression" dxfId="12" priority="12">
      <formula>$AL138=1</formula>
    </cfRule>
  </conditionalFormatting>
  <conditionalFormatting sqref="S154:S164">
    <cfRule type="expression" dxfId="11" priority="11">
      <formula>$AL154=1</formula>
    </cfRule>
  </conditionalFormatting>
  <conditionalFormatting sqref="S170:S180">
    <cfRule type="expression" dxfId="10" priority="10">
      <formula>$AL170=1</formula>
    </cfRule>
  </conditionalFormatting>
  <conditionalFormatting sqref="B42:C52">
    <cfRule type="expression" dxfId="9" priority="9">
      <formula>$AL42=1</formula>
    </cfRule>
  </conditionalFormatting>
  <conditionalFormatting sqref="B58:C68">
    <cfRule type="expression" dxfId="8" priority="8">
      <formula>$AL58=1</formula>
    </cfRule>
  </conditionalFormatting>
  <conditionalFormatting sqref="B74:C84">
    <cfRule type="expression" dxfId="7" priority="7">
      <formula>$AL74=1</formula>
    </cfRule>
  </conditionalFormatting>
  <conditionalFormatting sqref="B90:C100">
    <cfRule type="expression" dxfId="6" priority="6">
      <formula>$AL90=1</formula>
    </cfRule>
  </conditionalFormatting>
  <conditionalFormatting sqref="B106:C116">
    <cfRule type="expression" dxfId="5" priority="5">
      <formula>$AL106=1</formula>
    </cfRule>
  </conditionalFormatting>
  <conditionalFormatting sqref="B122:C132">
    <cfRule type="expression" dxfId="4" priority="4">
      <formula>$AL122=1</formula>
    </cfRule>
  </conditionalFormatting>
  <conditionalFormatting sqref="B138:C148">
    <cfRule type="expression" dxfId="3" priority="3">
      <formula>$AL138=1</formula>
    </cfRule>
  </conditionalFormatting>
  <conditionalFormatting sqref="B154:C164">
    <cfRule type="expression" dxfId="2" priority="2">
      <formula>$AL154=1</formula>
    </cfRule>
  </conditionalFormatting>
  <conditionalFormatting sqref="B170:C180">
    <cfRule type="expression" dxfId="1" priority="1">
      <formula>$AL170=1</formula>
    </cfRule>
  </conditionalFormatting>
  <dataValidations count="1">
    <dataValidation type="decimal" operator="greaterThan" allowBlank="1" showErrorMessage="1" error="Die maximalen Ausgaben werden überschritten!!!" sqref="V37">
      <formula1>#REF!</formula1>
    </dataValidation>
  </dataValidations>
  <pageMargins left="0.25" right="0.25" top="0.75" bottom="0.75" header="0.3" footer="0.3"/>
  <pageSetup paperSize="9" scale="65" fitToHeight="0" orientation="landscape" r:id="rId1"/>
  <headerFooter>
    <oddFooter xml:space="preserve">&amp;C 
Seite &amp;P von &amp;N
 &amp;D
</oddFooter>
  </headerFooter>
  <rowBreaks count="5" manualBreakCount="5">
    <brk id="38" min="1" max="18" man="1"/>
    <brk id="70" min="1" max="18" man="1"/>
    <brk id="102" min="1" max="18" man="1"/>
    <brk id="134" min="1" max="18" man="1"/>
    <brk id="166" min="1" max="1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Durchschnittssätze!$C$70:$C$121</xm:f>
          </x14:formula1>
          <xm:sqref>C5:D5</xm:sqref>
        </x14:dataValidation>
        <x14:dataValidation type="list" allowBlank="1" showInputMessage="1" showErrorMessage="1">
          <x14:formula1>
            <xm:f>Durchschnittssätze!$A$5:$A$49</xm:f>
          </x14:formula1>
          <xm:sqref>D11:D20 D26:D36 D154:D164 D138:D148 D42:D52 D58:D68 D74:D84 D90:D100 D106:D116 D122:D132 D170:D180</xm:sqref>
        </x14:dataValidation>
        <x14:dataValidation type="list" allowBlank="1">
          <x14:formula1>
            <xm:f>Durchschnittssätze!$C$53:$C$65</xm:f>
          </x14:formula1>
          <xm:sqref>B11:C20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Q245"/>
  <sheetViews>
    <sheetView topLeftCell="A46" zoomScaleNormal="100" workbookViewId="0">
      <selection activeCell="C55" sqref="C55"/>
    </sheetView>
  </sheetViews>
  <sheetFormatPr baseColWidth="10" defaultColWidth="11" defaultRowHeight="12.75" x14ac:dyDescent="0.2"/>
  <cols>
    <col min="1" max="1" width="11" style="216" customWidth="1"/>
    <col min="2" max="2" width="9.875" style="215" bestFit="1" customWidth="1"/>
    <col min="3" max="3" width="10" style="215" customWidth="1"/>
    <col min="4" max="4" width="12.375" style="215" bestFit="1" customWidth="1"/>
    <col min="5" max="5" width="9.875" style="215" customWidth="1"/>
    <col min="6" max="6" width="11.125" style="215" customWidth="1"/>
    <col min="7" max="7" width="10" style="215" bestFit="1" customWidth="1"/>
    <col min="8" max="8" width="10.25" style="215" customWidth="1"/>
    <col min="9" max="9" width="10" style="215" bestFit="1" customWidth="1"/>
    <col min="10" max="11" width="10.5" style="215" bestFit="1" customWidth="1"/>
    <col min="12" max="12" width="11" style="215"/>
    <col min="13" max="13" width="13.875" style="215" customWidth="1"/>
    <col min="14" max="16" width="11" style="215"/>
    <col min="17" max="17" width="15.125" style="215" customWidth="1"/>
    <col min="18" max="22" width="11" style="215"/>
    <col min="23" max="31" width="10" style="215" customWidth="1"/>
    <col min="32" max="16384" width="11" style="215"/>
  </cols>
  <sheetData>
    <row r="1" spans="1:69" ht="13.5" thickBot="1" x14ac:dyDescent="0.25">
      <c r="A1" s="270" t="s">
        <v>262</v>
      </c>
      <c r="B1" s="269"/>
      <c r="C1" s="269"/>
      <c r="D1" s="269"/>
      <c r="E1" s="269"/>
      <c r="F1" s="269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</row>
    <row r="2" spans="1:69" ht="48.75" thickBot="1" x14ac:dyDescent="0.25">
      <c r="B2" s="266"/>
      <c r="C2" s="555" t="s">
        <v>254</v>
      </c>
      <c r="D2" s="555" t="s">
        <v>261</v>
      </c>
      <c r="E2" s="268" t="s">
        <v>260</v>
      </c>
      <c r="F2" s="266"/>
      <c r="G2" s="554" t="s">
        <v>254</v>
      </c>
      <c r="H2" s="554" t="s">
        <v>253</v>
      </c>
      <c r="I2" s="267" t="s">
        <v>259</v>
      </c>
      <c r="J2" s="266"/>
      <c r="K2" s="266"/>
      <c r="L2" s="266"/>
      <c r="M2" s="266"/>
      <c r="N2" s="266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</row>
    <row r="3" spans="1:69" ht="66" customHeight="1" x14ac:dyDescent="0.2">
      <c r="A3" s="265" t="s">
        <v>258</v>
      </c>
      <c r="B3" s="263"/>
      <c r="C3" s="556"/>
      <c r="D3" s="556"/>
      <c r="E3" s="558" t="s">
        <v>257</v>
      </c>
      <c r="F3" s="263"/>
      <c r="G3" s="554"/>
      <c r="H3" s="554"/>
      <c r="I3" s="560" t="s">
        <v>256</v>
      </c>
      <c r="J3" s="263"/>
      <c r="K3" s="555" t="s">
        <v>254</v>
      </c>
      <c r="L3" s="555" t="s">
        <v>253</v>
      </c>
      <c r="M3" s="264" t="s">
        <v>255</v>
      </c>
      <c r="N3" s="263"/>
      <c r="O3" s="554" t="s">
        <v>254</v>
      </c>
      <c r="P3" s="554" t="s">
        <v>253</v>
      </c>
      <c r="Q3" s="563" t="s">
        <v>252</v>
      </c>
      <c r="R3" s="231"/>
      <c r="S3" s="554" t="s">
        <v>227</v>
      </c>
      <c r="T3" s="554" t="s">
        <v>226</v>
      </c>
      <c r="U3" s="554" t="s">
        <v>225</v>
      </c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</row>
    <row r="4" spans="1:69" s="257" customFormat="1" ht="15" thickBot="1" x14ac:dyDescent="0.25">
      <c r="A4" s="262" t="s">
        <v>251</v>
      </c>
      <c r="B4" s="260"/>
      <c r="C4" s="557"/>
      <c r="D4" s="557"/>
      <c r="E4" s="559"/>
      <c r="F4" s="260"/>
      <c r="G4" s="554"/>
      <c r="H4" s="554"/>
      <c r="I4" s="561"/>
      <c r="J4" s="260"/>
      <c r="K4" s="557"/>
      <c r="L4" s="557"/>
      <c r="M4" s="261" t="s">
        <v>250</v>
      </c>
      <c r="N4" s="260"/>
      <c r="O4" s="554"/>
      <c r="P4" s="554"/>
      <c r="Q4" s="564"/>
      <c r="R4" s="258"/>
      <c r="S4" s="554"/>
      <c r="T4" s="554"/>
      <c r="U4" s="554"/>
      <c r="V4" s="258"/>
      <c r="W4" s="259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1:69" ht="51.75" thickBot="1" x14ac:dyDescent="0.25">
      <c r="A5" s="250" t="s">
        <v>249</v>
      </c>
      <c r="B5" s="248"/>
      <c r="C5" s="237" t="s">
        <v>248</v>
      </c>
      <c r="D5" s="226" t="s">
        <v>247</v>
      </c>
      <c r="E5" s="249">
        <v>22192.6</v>
      </c>
      <c r="F5" s="248"/>
      <c r="G5" s="237" t="s">
        <v>246</v>
      </c>
      <c r="H5" s="226" t="s">
        <v>245</v>
      </c>
      <c r="I5" s="249" t="s">
        <v>244</v>
      </c>
      <c r="J5" s="248"/>
      <c r="K5" s="237" t="s">
        <v>242</v>
      </c>
      <c r="L5" s="226" t="s">
        <v>243</v>
      </c>
      <c r="M5" s="225">
        <v>18.64</v>
      </c>
      <c r="N5" s="248"/>
      <c r="O5" s="237" t="s">
        <v>242</v>
      </c>
      <c r="P5" s="226" t="s">
        <v>241</v>
      </c>
      <c r="Q5" s="225">
        <v>21.81</v>
      </c>
      <c r="R5" s="231"/>
      <c r="S5" s="237" t="s">
        <v>196</v>
      </c>
      <c r="T5" s="226" t="s">
        <v>195</v>
      </c>
      <c r="U5" s="225">
        <v>18.45</v>
      </c>
      <c r="V5" s="231"/>
      <c r="W5" s="256"/>
      <c r="X5" s="247"/>
      <c r="Y5" s="247"/>
      <c r="Z5" s="247"/>
      <c r="AA5" s="247"/>
      <c r="AB5" s="247"/>
      <c r="AC5" s="247"/>
      <c r="AD5" s="247"/>
      <c r="AE5" s="247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</row>
    <row r="6" spans="1:69" ht="39" thickBot="1" x14ac:dyDescent="0.25">
      <c r="A6" s="250" t="s">
        <v>240</v>
      </c>
      <c r="B6" s="248"/>
      <c r="C6" s="227" t="s">
        <v>239</v>
      </c>
      <c r="D6" s="226" t="s">
        <v>238</v>
      </c>
      <c r="E6" s="251">
        <v>24052.98</v>
      </c>
      <c r="F6" s="248"/>
      <c r="G6" s="227" t="s">
        <v>239</v>
      </c>
      <c r="H6" s="226" t="s">
        <v>238</v>
      </c>
      <c r="I6" s="251">
        <v>28783.71</v>
      </c>
      <c r="J6" s="248"/>
      <c r="K6" s="227" t="s">
        <v>239</v>
      </c>
      <c r="L6" s="226" t="s">
        <v>238</v>
      </c>
      <c r="M6" s="225">
        <v>20.21</v>
      </c>
      <c r="N6" s="248"/>
      <c r="O6" s="227" t="s">
        <v>239</v>
      </c>
      <c r="P6" s="226" t="s">
        <v>238</v>
      </c>
      <c r="Q6" s="225">
        <v>22.91</v>
      </c>
      <c r="R6" s="231"/>
      <c r="S6" s="227" t="s">
        <v>194</v>
      </c>
      <c r="T6" s="226" t="s">
        <v>193</v>
      </c>
      <c r="U6" s="225">
        <v>19.21</v>
      </c>
      <c r="V6" s="231"/>
      <c r="W6" s="256"/>
      <c r="X6" s="247"/>
      <c r="Y6" s="247"/>
      <c r="Z6" s="247"/>
      <c r="AA6" s="247"/>
      <c r="AB6" s="247"/>
      <c r="AC6" s="247"/>
      <c r="AD6" s="247"/>
      <c r="AE6" s="247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</row>
    <row r="7" spans="1:69" ht="51.75" thickBot="1" x14ac:dyDescent="0.25">
      <c r="A7" s="250" t="s">
        <v>237</v>
      </c>
      <c r="B7" s="248"/>
      <c r="C7" s="227" t="s">
        <v>236</v>
      </c>
      <c r="D7" s="226" t="s">
        <v>235</v>
      </c>
      <c r="E7" s="251">
        <v>24410.74</v>
      </c>
      <c r="F7" s="248"/>
      <c r="G7" s="227" t="s">
        <v>236</v>
      </c>
      <c r="H7" s="226" t="s">
        <v>235</v>
      </c>
      <c r="I7" s="251">
        <v>30365.42</v>
      </c>
      <c r="J7" s="248"/>
      <c r="K7" s="227" t="s">
        <v>236</v>
      </c>
      <c r="L7" s="226" t="s">
        <v>235</v>
      </c>
      <c r="M7" s="225">
        <v>20.54</v>
      </c>
      <c r="N7" s="248"/>
      <c r="O7" s="227" t="s">
        <v>236</v>
      </c>
      <c r="P7" s="226" t="s">
        <v>235</v>
      </c>
      <c r="Q7" s="225">
        <v>24.07</v>
      </c>
      <c r="R7" s="231"/>
      <c r="S7" s="227" t="s">
        <v>192</v>
      </c>
      <c r="T7" s="226" t="s">
        <v>191</v>
      </c>
      <c r="U7" s="225">
        <v>17.04</v>
      </c>
      <c r="V7" s="231"/>
      <c r="W7" s="256"/>
      <c r="X7" s="247"/>
      <c r="Y7" s="247"/>
      <c r="Z7" s="247"/>
      <c r="AA7" s="247"/>
      <c r="AB7" s="247"/>
      <c r="AC7" s="247"/>
      <c r="AD7" s="247"/>
      <c r="AE7" s="247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</row>
    <row r="8" spans="1:69" ht="39" thickBot="1" x14ac:dyDescent="0.25">
      <c r="A8" s="250" t="s">
        <v>234</v>
      </c>
      <c r="B8" s="248"/>
      <c r="C8" s="227" t="s">
        <v>233</v>
      </c>
      <c r="D8" s="226" t="s">
        <v>232</v>
      </c>
      <c r="E8" s="249">
        <v>25698.7</v>
      </c>
      <c r="F8" s="248"/>
      <c r="G8" s="227" t="s">
        <v>233</v>
      </c>
      <c r="H8" s="226" t="s">
        <v>232</v>
      </c>
      <c r="I8" s="249">
        <v>31419.94</v>
      </c>
      <c r="J8" s="248"/>
      <c r="K8" s="227" t="s">
        <v>233</v>
      </c>
      <c r="L8" s="226" t="s">
        <v>232</v>
      </c>
      <c r="M8" s="225">
        <v>21.57</v>
      </c>
      <c r="N8" s="248"/>
      <c r="O8" s="227" t="s">
        <v>233</v>
      </c>
      <c r="P8" s="226" t="s">
        <v>232</v>
      </c>
      <c r="Q8" s="225">
        <v>25.87</v>
      </c>
      <c r="R8" s="231"/>
      <c r="S8" s="227" t="s">
        <v>190</v>
      </c>
      <c r="T8" s="226" t="s">
        <v>189</v>
      </c>
      <c r="U8" s="225">
        <v>19.47</v>
      </c>
      <c r="V8" s="231"/>
      <c r="W8" s="255" t="s">
        <v>231</v>
      </c>
      <c r="X8" s="247"/>
      <c r="Y8" s="247"/>
      <c r="Z8" s="247"/>
      <c r="AA8" s="247"/>
      <c r="AB8" s="247"/>
      <c r="AC8" s="247"/>
      <c r="AD8" s="247"/>
      <c r="AE8" s="247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</row>
    <row r="9" spans="1:69" ht="39" thickBot="1" x14ac:dyDescent="0.25">
      <c r="A9" s="250" t="s">
        <v>230</v>
      </c>
      <c r="B9" s="248"/>
      <c r="C9" s="227" t="s">
        <v>229</v>
      </c>
      <c r="D9" s="226" t="s">
        <v>228</v>
      </c>
      <c r="E9" s="249">
        <v>26843.68</v>
      </c>
      <c r="F9" s="248"/>
      <c r="G9" s="227" t="s">
        <v>229</v>
      </c>
      <c r="H9" s="226" t="s">
        <v>228</v>
      </c>
      <c r="I9" s="249">
        <v>32775.67</v>
      </c>
      <c r="J9" s="248"/>
      <c r="K9" s="227" t="s">
        <v>229</v>
      </c>
      <c r="L9" s="226" t="s">
        <v>228</v>
      </c>
      <c r="M9" s="225">
        <v>22.55</v>
      </c>
      <c r="N9" s="248"/>
      <c r="O9" s="227" t="s">
        <v>229</v>
      </c>
      <c r="P9" s="226" t="s">
        <v>228</v>
      </c>
      <c r="Q9" s="225">
        <v>27.74</v>
      </c>
      <c r="R9" s="231"/>
      <c r="S9" s="227" t="s">
        <v>188</v>
      </c>
      <c r="T9" s="226" t="s">
        <v>187</v>
      </c>
      <c r="U9" s="225">
        <v>21.6</v>
      </c>
      <c r="V9" s="231"/>
      <c r="W9" s="254" t="s">
        <v>227</v>
      </c>
      <c r="X9" s="253" t="s">
        <v>226</v>
      </c>
      <c r="Y9" s="252" t="s">
        <v>225</v>
      </c>
      <c r="Z9" s="247"/>
      <c r="AA9" s="247"/>
      <c r="AB9" s="247"/>
      <c r="AC9" s="247"/>
      <c r="AD9" s="247"/>
      <c r="AE9" s="247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</row>
    <row r="10" spans="1:69" ht="64.5" thickBot="1" x14ac:dyDescent="0.25">
      <c r="A10" s="250" t="s">
        <v>224</v>
      </c>
      <c r="B10" s="248"/>
      <c r="C10" s="227" t="s">
        <v>223</v>
      </c>
      <c r="D10" s="226" t="s">
        <v>222</v>
      </c>
      <c r="E10" s="249">
        <v>27344.52</v>
      </c>
      <c r="F10" s="248"/>
      <c r="G10" s="227" t="s">
        <v>223</v>
      </c>
      <c r="H10" s="226" t="s">
        <v>222</v>
      </c>
      <c r="I10" s="249">
        <v>33905.43</v>
      </c>
      <c r="J10" s="248"/>
      <c r="K10" s="227" t="s">
        <v>223</v>
      </c>
      <c r="L10" s="226" t="s">
        <v>222</v>
      </c>
      <c r="M10" s="225">
        <v>22.98</v>
      </c>
      <c r="N10" s="248"/>
      <c r="O10" s="227" t="s">
        <v>223</v>
      </c>
      <c r="P10" s="226" t="s">
        <v>222</v>
      </c>
      <c r="Q10" s="225">
        <v>27.94</v>
      </c>
      <c r="R10" s="231"/>
      <c r="S10" s="227" t="s">
        <v>185</v>
      </c>
      <c r="T10" s="226" t="s">
        <v>186</v>
      </c>
      <c r="U10" s="225">
        <v>23.58</v>
      </c>
      <c r="V10" s="231"/>
      <c r="W10" s="227" t="s">
        <v>169</v>
      </c>
      <c r="X10" s="226" t="s">
        <v>168</v>
      </c>
      <c r="Y10" s="225">
        <v>23.56</v>
      </c>
      <c r="Z10" s="247"/>
      <c r="AA10" s="247"/>
      <c r="AB10" s="247"/>
      <c r="AC10" s="247"/>
      <c r="AD10" s="247"/>
      <c r="AE10" s="247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</row>
    <row r="11" spans="1:69" ht="64.5" customHeight="1" thickBot="1" x14ac:dyDescent="0.25">
      <c r="A11" s="250" t="s">
        <v>221</v>
      </c>
      <c r="B11" s="248"/>
      <c r="C11" s="227" t="s">
        <v>219</v>
      </c>
      <c r="D11" s="226" t="s">
        <v>218</v>
      </c>
      <c r="E11" s="249">
        <v>29204.91</v>
      </c>
      <c r="F11" s="248"/>
      <c r="G11" s="227" t="s">
        <v>219</v>
      </c>
      <c r="H11" s="226" t="s">
        <v>218</v>
      </c>
      <c r="I11" s="249">
        <v>35562.379999999997</v>
      </c>
      <c r="J11" s="248"/>
      <c r="K11" s="227" t="s">
        <v>220</v>
      </c>
      <c r="L11" s="226" t="s">
        <v>218</v>
      </c>
      <c r="M11" s="225">
        <v>24.56</v>
      </c>
      <c r="N11" s="248"/>
      <c r="O11" s="227" t="s">
        <v>219</v>
      </c>
      <c r="P11" s="226" t="s">
        <v>218</v>
      </c>
      <c r="Q11" s="225">
        <v>29.77</v>
      </c>
      <c r="R11" s="231"/>
      <c r="S11" s="227" t="s">
        <v>185</v>
      </c>
      <c r="T11" s="226" t="s">
        <v>184</v>
      </c>
      <c r="U11" s="225">
        <v>20.03</v>
      </c>
      <c r="V11" s="231"/>
      <c r="W11" s="227" t="s">
        <v>166</v>
      </c>
      <c r="X11" s="226" t="s">
        <v>165</v>
      </c>
      <c r="Y11" s="225">
        <v>26.58</v>
      </c>
      <c r="Z11" s="247"/>
      <c r="AA11" s="247"/>
      <c r="AB11" s="247"/>
      <c r="AC11" s="247"/>
      <c r="AD11" s="247"/>
      <c r="AE11" s="247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</row>
    <row r="12" spans="1:69" ht="39" thickBot="1" x14ac:dyDescent="0.25">
      <c r="A12" s="250" t="s">
        <v>217</v>
      </c>
      <c r="B12" s="248"/>
      <c r="C12" s="227" t="s">
        <v>216</v>
      </c>
      <c r="D12" s="226" t="s">
        <v>215</v>
      </c>
      <c r="E12" s="251">
        <v>30846.880000000001</v>
      </c>
      <c r="F12" s="248"/>
      <c r="G12" s="227" t="s">
        <v>216</v>
      </c>
      <c r="H12" s="226" t="s">
        <v>215</v>
      </c>
      <c r="I12" s="251">
        <v>37756.29</v>
      </c>
      <c r="J12" s="248"/>
      <c r="K12" s="227" t="s">
        <v>216</v>
      </c>
      <c r="L12" s="226" t="s">
        <v>215</v>
      </c>
      <c r="M12" s="225">
        <v>25.94</v>
      </c>
      <c r="N12" s="248"/>
      <c r="O12" s="227" t="s">
        <v>216</v>
      </c>
      <c r="P12" s="226" t="s">
        <v>215</v>
      </c>
      <c r="Q12" s="225">
        <v>32.46</v>
      </c>
      <c r="R12" s="231"/>
      <c r="S12" s="227" t="s">
        <v>183</v>
      </c>
      <c r="T12" s="226" t="s">
        <v>165</v>
      </c>
      <c r="U12" s="225">
        <v>24.63</v>
      </c>
      <c r="V12" s="231"/>
      <c r="W12" s="227" t="s">
        <v>164</v>
      </c>
      <c r="X12" s="226" t="s">
        <v>163</v>
      </c>
      <c r="Y12" s="225">
        <v>29.02</v>
      </c>
      <c r="Z12" s="247"/>
      <c r="AA12" s="247"/>
      <c r="AB12" s="247"/>
      <c r="AC12" s="247"/>
      <c r="AD12" s="247"/>
      <c r="AE12" s="247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</row>
    <row r="13" spans="1:69" ht="39" thickBot="1" x14ac:dyDescent="0.25">
      <c r="A13" s="250" t="s">
        <v>214</v>
      </c>
      <c r="B13" s="248"/>
      <c r="C13" s="227" t="s">
        <v>213</v>
      </c>
      <c r="D13" s="226" t="s">
        <v>212</v>
      </c>
      <c r="E13" s="251">
        <v>34878.400000000001</v>
      </c>
      <c r="F13" s="248"/>
      <c r="G13" s="227" t="s">
        <v>213</v>
      </c>
      <c r="H13" s="226" t="s">
        <v>212</v>
      </c>
      <c r="I13" s="251">
        <v>43786.5</v>
      </c>
      <c r="J13" s="248"/>
      <c r="K13" s="227" t="s">
        <v>213</v>
      </c>
      <c r="L13" s="226" t="s">
        <v>212</v>
      </c>
      <c r="M13" s="225">
        <v>29.38</v>
      </c>
      <c r="N13" s="248"/>
      <c r="O13" s="227" t="s">
        <v>213</v>
      </c>
      <c r="P13" s="226" t="s">
        <v>212</v>
      </c>
      <c r="Q13" s="225">
        <v>36.83</v>
      </c>
      <c r="R13" s="231"/>
      <c r="S13" s="227" t="s">
        <v>182</v>
      </c>
      <c r="T13" s="226" t="s">
        <v>163</v>
      </c>
      <c r="U13" s="225">
        <v>28.3</v>
      </c>
      <c r="V13" s="231"/>
      <c r="W13" s="227" t="s">
        <v>162</v>
      </c>
      <c r="X13" s="226" t="s">
        <v>161</v>
      </c>
      <c r="Y13" s="225">
        <v>29</v>
      </c>
      <c r="Z13" s="247"/>
      <c r="AA13" s="247"/>
      <c r="AB13" s="247"/>
      <c r="AC13" s="247"/>
      <c r="AD13" s="247"/>
      <c r="AE13" s="247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</row>
    <row r="14" spans="1:69" ht="39" thickBot="1" x14ac:dyDescent="0.25">
      <c r="A14" s="250" t="s">
        <v>211</v>
      </c>
      <c r="B14" s="248"/>
      <c r="C14" s="227" t="s">
        <v>210</v>
      </c>
      <c r="D14" s="226" t="s">
        <v>209</v>
      </c>
      <c r="E14" s="249">
        <v>36222.080000000002</v>
      </c>
      <c r="F14" s="248"/>
      <c r="G14" s="227" t="s">
        <v>210</v>
      </c>
      <c r="H14" s="226" t="s">
        <v>209</v>
      </c>
      <c r="I14" s="249">
        <v>45275.39</v>
      </c>
      <c r="J14" s="248"/>
      <c r="K14" s="227" t="s">
        <v>210</v>
      </c>
      <c r="L14" s="226" t="s">
        <v>209</v>
      </c>
      <c r="M14" s="225">
        <v>30.45</v>
      </c>
      <c r="N14" s="248"/>
      <c r="O14" s="227" t="s">
        <v>210</v>
      </c>
      <c r="P14" s="226" t="s">
        <v>209</v>
      </c>
      <c r="Q14" s="225">
        <v>39.99</v>
      </c>
      <c r="R14" s="231"/>
      <c r="S14" s="227" t="s">
        <v>181</v>
      </c>
      <c r="T14" s="226" t="s">
        <v>161</v>
      </c>
      <c r="U14" s="225">
        <v>31.31</v>
      </c>
      <c r="V14" s="231"/>
      <c r="W14" s="227" t="s">
        <v>159</v>
      </c>
      <c r="X14" s="226" t="s">
        <v>160</v>
      </c>
      <c r="Y14" s="225">
        <v>33.65</v>
      </c>
      <c r="Z14" s="247"/>
      <c r="AA14" s="247"/>
      <c r="AB14" s="247"/>
      <c r="AC14" s="247"/>
      <c r="AD14" s="247"/>
      <c r="AE14" s="247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</row>
    <row r="15" spans="1:69" ht="77.25" thickBot="1" x14ac:dyDescent="0.25">
      <c r="A15" s="250" t="s">
        <v>208</v>
      </c>
      <c r="B15" s="248"/>
      <c r="C15" s="227" t="s">
        <v>207</v>
      </c>
      <c r="D15" s="226" t="s">
        <v>206</v>
      </c>
      <c r="E15" s="249">
        <v>36616.32</v>
      </c>
      <c r="F15" s="248"/>
      <c r="G15" s="227" t="s">
        <v>207</v>
      </c>
      <c r="H15" s="226" t="s">
        <v>206</v>
      </c>
      <c r="I15" s="249">
        <v>48721.75</v>
      </c>
      <c r="J15" s="248"/>
      <c r="K15" s="227" t="s">
        <v>207</v>
      </c>
      <c r="L15" s="226" t="s">
        <v>206</v>
      </c>
      <c r="M15" s="225">
        <v>30.84</v>
      </c>
      <c r="N15" s="248"/>
      <c r="O15" s="227" t="s">
        <v>207</v>
      </c>
      <c r="P15" s="226" t="s">
        <v>206</v>
      </c>
      <c r="Q15" s="225">
        <v>44.59</v>
      </c>
      <c r="R15" s="231"/>
      <c r="S15" s="227" t="s">
        <v>180</v>
      </c>
      <c r="T15" s="226" t="s">
        <v>160</v>
      </c>
      <c r="U15" s="225">
        <v>35.130000000000003</v>
      </c>
      <c r="V15" s="231"/>
      <c r="W15" s="227" t="s">
        <v>159</v>
      </c>
      <c r="X15" s="226" t="s">
        <v>158</v>
      </c>
      <c r="Y15" s="225">
        <v>32.61</v>
      </c>
      <c r="Z15" s="247"/>
      <c r="AA15" s="247"/>
      <c r="AB15" s="247"/>
      <c r="AC15" s="247"/>
      <c r="AD15" s="247"/>
      <c r="AE15" s="247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</row>
    <row r="16" spans="1:69" ht="77.25" customHeight="1" thickBot="1" x14ac:dyDescent="0.25">
      <c r="A16" s="250" t="s">
        <v>205</v>
      </c>
      <c r="B16" s="248"/>
      <c r="C16" s="227" t="s">
        <v>204</v>
      </c>
      <c r="D16" s="226" t="s">
        <v>203</v>
      </c>
      <c r="E16" s="249">
        <v>40829.57</v>
      </c>
      <c r="F16" s="248"/>
      <c r="G16" s="227" t="s">
        <v>204</v>
      </c>
      <c r="H16" s="226" t="s">
        <v>203</v>
      </c>
      <c r="I16" s="249">
        <v>50248.63</v>
      </c>
      <c r="J16" s="248"/>
      <c r="K16" s="227" t="s">
        <v>204</v>
      </c>
      <c r="L16" s="226" t="s">
        <v>203</v>
      </c>
      <c r="M16" s="225">
        <v>34.4</v>
      </c>
      <c r="N16" s="248"/>
      <c r="O16" s="227" t="s">
        <v>204</v>
      </c>
      <c r="P16" s="226" t="s">
        <v>203</v>
      </c>
      <c r="Q16" s="225">
        <v>37.85</v>
      </c>
      <c r="R16" s="231"/>
      <c r="S16" s="227" t="s">
        <v>180</v>
      </c>
      <c r="T16" s="226" t="s">
        <v>158</v>
      </c>
      <c r="U16" s="225">
        <v>32.67</v>
      </c>
      <c r="V16" s="231"/>
      <c r="W16" s="227" t="s">
        <v>157</v>
      </c>
      <c r="X16" s="226" t="s">
        <v>156</v>
      </c>
      <c r="Y16" s="225">
        <v>37.94</v>
      </c>
      <c r="Z16" s="247"/>
      <c r="AA16" s="247"/>
      <c r="AB16" s="247"/>
      <c r="AC16" s="247"/>
      <c r="AD16" s="247"/>
      <c r="AE16" s="247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</row>
    <row r="17" spans="1:69" ht="39" thickBot="1" x14ac:dyDescent="0.25">
      <c r="A17" s="250" t="s">
        <v>202</v>
      </c>
      <c r="B17" s="248"/>
      <c r="C17" s="227" t="s">
        <v>201</v>
      </c>
      <c r="D17" s="226" t="s">
        <v>200</v>
      </c>
      <c r="E17" s="249">
        <v>43751.54</v>
      </c>
      <c r="F17" s="248"/>
      <c r="G17" s="227" t="s">
        <v>201</v>
      </c>
      <c r="H17" s="226" t="s">
        <v>200</v>
      </c>
      <c r="I17" s="249">
        <v>54027.17</v>
      </c>
      <c r="J17" s="248"/>
      <c r="K17" s="227" t="s">
        <v>201</v>
      </c>
      <c r="L17" s="226" t="s">
        <v>200</v>
      </c>
      <c r="M17" s="225">
        <v>36.840000000000003</v>
      </c>
      <c r="N17" s="248"/>
      <c r="O17" s="227" t="s">
        <v>201</v>
      </c>
      <c r="P17" s="226" t="s">
        <v>200</v>
      </c>
      <c r="Q17" s="225">
        <v>46.64</v>
      </c>
      <c r="R17" s="231"/>
      <c r="S17" s="227" t="s">
        <v>179</v>
      </c>
      <c r="T17" s="226" t="s">
        <v>156</v>
      </c>
      <c r="U17" s="225">
        <v>37.58</v>
      </c>
      <c r="V17" s="231"/>
      <c r="W17" s="227" t="s">
        <v>155</v>
      </c>
      <c r="X17" s="226" t="s">
        <v>154</v>
      </c>
      <c r="Y17" s="225">
        <v>42.85</v>
      </c>
      <c r="Z17" s="247"/>
      <c r="AA17" s="247"/>
      <c r="AB17" s="247"/>
      <c r="AC17" s="247"/>
      <c r="AD17" s="247"/>
      <c r="AE17" s="247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</row>
    <row r="18" spans="1:69" s="238" customFormat="1" ht="39" thickBot="1" x14ac:dyDescent="0.25">
      <c r="A18" s="246" t="s">
        <v>199</v>
      </c>
      <c r="B18" s="244"/>
      <c r="C18" s="243" t="s">
        <v>198</v>
      </c>
      <c r="D18" s="242" t="s">
        <v>197</v>
      </c>
      <c r="E18" s="245">
        <v>48323.23</v>
      </c>
      <c r="F18" s="244"/>
      <c r="G18" s="243" t="s">
        <v>198</v>
      </c>
      <c r="H18" s="242" t="s">
        <v>197</v>
      </c>
      <c r="I18" s="245">
        <v>58480.71</v>
      </c>
      <c r="J18" s="244"/>
      <c r="K18" s="243" t="s">
        <v>198</v>
      </c>
      <c r="L18" s="242" t="s">
        <v>197</v>
      </c>
      <c r="M18" s="241">
        <v>40.67</v>
      </c>
      <c r="N18" s="244"/>
      <c r="O18" s="243" t="s">
        <v>198</v>
      </c>
      <c r="P18" s="242" t="s">
        <v>197</v>
      </c>
      <c r="Q18" s="241">
        <v>52.19</v>
      </c>
      <c r="R18" s="239"/>
      <c r="S18" s="243" t="s">
        <v>178</v>
      </c>
      <c r="T18" s="242" t="s">
        <v>154</v>
      </c>
      <c r="U18" s="241">
        <v>42.64</v>
      </c>
      <c r="V18" s="239"/>
      <c r="W18" s="243" t="s">
        <v>153</v>
      </c>
      <c r="X18" s="242" t="s">
        <v>152</v>
      </c>
      <c r="Y18" s="241">
        <v>48.1</v>
      </c>
      <c r="Z18" s="240"/>
      <c r="AA18" s="240"/>
      <c r="AB18" s="240"/>
      <c r="AC18" s="240"/>
      <c r="AD18" s="240"/>
      <c r="AE18" s="240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</row>
    <row r="19" spans="1:69" ht="39" thickBot="1" x14ac:dyDescent="0.25">
      <c r="A19" s="237" t="s">
        <v>196</v>
      </c>
      <c r="B19" s="231"/>
      <c r="C19" s="230"/>
      <c r="D19"/>
      <c r="E19">
        <v>-1</v>
      </c>
      <c r="F19" s="231"/>
      <c r="G19" s="230"/>
      <c r="H19"/>
      <c r="I19">
        <v>-1</v>
      </c>
      <c r="J19" s="231"/>
      <c r="K19" s="231"/>
      <c r="L19" s="231"/>
      <c r="M19" s="231"/>
      <c r="N19" s="231"/>
      <c r="O19" s="237" t="s">
        <v>196</v>
      </c>
      <c r="P19" s="226" t="s">
        <v>195</v>
      </c>
      <c r="Q19" s="225">
        <f t="shared" ref="Q19:Q39" si="0">U5</f>
        <v>18.45</v>
      </c>
      <c r="R19" s="231"/>
      <c r="S19" s="227" t="s">
        <v>177</v>
      </c>
      <c r="T19" s="226" t="s">
        <v>152</v>
      </c>
      <c r="U19" s="225">
        <v>47.92</v>
      </c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</row>
    <row r="20" spans="1:69" ht="39" thickBot="1" x14ac:dyDescent="0.25">
      <c r="A20" s="227" t="s">
        <v>194</v>
      </c>
      <c r="B20" s="236"/>
      <c r="C20" s="230"/>
      <c r="D20"/>
      <c r="E20">
        <v>-1</v>
      </c>
      <c r="F20" s="231"/>
      <c r="G20" s="230"/>
      <c r="H20"/>
      <c r="I20">
        <v>-1</v>
      </c>
      <c r="J20" s="231"/>
      <c r="K20" s="231"/>
      <c r="L20" s="231"/>
      <c r="M20" s="231"/>
      <c r="N20" s="231"/>
      <c r="O20" s="227" t="s">
        <v>194</v>
      </c>
      <c r="P20" s="226" t="s">
        <v>193</v>
      </c>
      <c r="Q20" s="225">
        <f t="shared" si="0"/>
        <v>19.21</v>
      </c>
      <c r="R20" s="231"/>
      <c r="S20" s="227" t="s">
        <v>176</v>
      </c>
      <c r="T20" s="226" t="s">
        <v>176</v>
      </c>
      <c r="U20" s="225">
        <v>42.93</v>
      </c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</row>
    <row r="21" spans="1:69" ht="51.75" thickBot="1" x14ac:dyDescent="0.25">
      <c r="A21" s="227" t="s">
        <v>192</v>
      </c>
      <c r="B21" s="231"/>
      <c r="C21" s="230"/>
      <c r="D21"/>
      <c r="E21">
        <v>-1</v>
      </c>
      <c r="F21" s="231"/>
      <c r="G21" s="235"/>
      <c r="H21" s="231"/>
      <c r="I21">
        <v>-1</v>
      </c>
      <c r="J21" s="231"/>
      <c r="K21" s="231"/>
      <c r="L21" s="231"/>
      <c r="M21" s="231"/>
      <c r="N21" s="231"/>
      <c r="O21" s="227" t="s">
        <v>192</v>
      </c>
      <c r="P21" s="226" t="s">
        <v>191</v>
      </c>
      <c r="Q21" s="225">
        <f t="shared" si="0"/>
        <v>17.04</v>
      </c>
      <c r="R21" s="231"/>
      <c r="S21" s="227" t="s">
        <v>175</v>
      </c>
      <c r="T21" s="226" t="s">
        <v>175</v>
      </c>
      <c r="U21" s="225">
        <v>47.68</v>
      </c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</row>
    <row r="22" spans="1:69" ht="39" thickBot="1" x14ac:dyDescent="0.25">
      <c r="A22" s="227" t="s">
        <v>190</v>
      </c>
      <c r="B22" s="231"/>
      <c r="C22" s="230"/>
      <c r="D22"/>
      <c r="E22">
        <v>-1</v>
      </c>
      <c r="F22" s="231"/>
      <c r="G22" s="235"/>
      <c r="H22" s="231"/>
      <c r="I22">
        <v>-1</v>
      </c>
      <c r="J22" s="231"/>
      <c r="K22" s="231"/>
      <c r="L22" s="231"/>
      <c r="M22" s="231"/>
      <c r="N22" s="231"/>
      <c r="O22" s="227" t="s">
        <v>190</v>
      </c>
      <c r="P22" s="226" t="s">
        <v>189</v>
      </c>
      <c r="Q22" s="225">
        <f t="shared" si="0"/>
        <v>19.47</v>
      </c>
      <c r="R22" s="231"/>
      <c r="S22" s="227" t="s">
        <v>174</v>
      </c>
      <c r="T22" s="226" t="s">
        <v>174</v>
      </c>
      <c r="U22" s="225">
        <v>57.52</v>
      </c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</row>
    <row r="23" spans="1:69" s="233" customFormat="1" ht="39" thickBot="1" x14ac:dyDescent="0.25">
      <c r="A23" s="227" t="s">
        <v>188</v>
      </c>
      <c r="B23" s="234"/>
      <c r="C23" s="230"/>
      <c r="D23"/>
      <c r="E23">
        <v>-1</v>
      </c>
      <c r="F23" s="234"/>
      <c r="G23" s="234"/>
      <c r="H23" s="234"/>
      <c r="I23">
        <v>-1</v>
      </c>
      <c r="J23" s="231"/>
      <c r="K23" s="231"/>
      <c r="L23" s="231"/>
      <c r="M23" s="231"/>
      <c r="N23" s="231"/>
      <c r="O23" s="227" t="s">
        <v>188</v>
      </c>
      <c r="P23" s="226" t="s">
        <v>187</v>
      </c>
      <c r="Q23" s="225">
        <f t="shared" si="0"/>
        <v>21.6</v>
      </c>
      <c r="R23" s="231"/>
      <c r="S23" s="227" t="s">
        <v>173</v>
      </c>
      <c r="T23" s="226" t="s">
        <v>172</v>
      </c>
      <c r="U23" s="225">
        <v>31.45</v>
      </c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</row>
    <row r="24" spans="1:69" ht="39" thickBot="1" x14ac:dyDescent="0.25">
      <c r="A24" s="227" t="s">
        <v>185</v>
      </c>
      <c r="B24" s="232"/>
      <c r="C24" s="230"/>
      <c r="D24"/>
      <c r="E24">
        <v>-1</v>
      </c>
      <c r="F24" s="232"/>
      <c r="G24" s="232"/>
      <c r="H24" s="232"/>
      <c r="I24">
        <v>-1</v>
      </c>
      <c r="J24" s="231"/>
      <c r="K24" s="231"/>
      <c r="L24" s="231"/>
      <c r="M24" s="231"/>
      <c r="N24" s="231"/>
      <c r="O24" s="227" t="s">
        <v>185</v>
      </c>
      <c r="P24" s="226" t="s">
        <v>186</v>
      </c>
      <c r="Q24" s="225">
        <f t="shared" si="0"/>
        <v>23.58</v>
      </c>
      <c r="R24" s="231"/>
      <c r="S24" s="227" t="s">
        <v>171</v>
      </c>
      <c r="T24" s="226" t="s">
        <v>171</v>
      </c>
      <c r="U24" s="225">
        <v>44.1</v>
      </c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</row>
    <row r="25" spans="1:69" ht="51.75" thickBot="1" x14ac:dyDescent="0.25">
      <c r="A25" s="227" t="s">
        <v>185</v>
      </c>
      <c r="B25" s="232"/>
      <c r="C25" s="230"/>
      <c r="D25"/>
      <c r="E25">
        <v>-1</v>
      </c>
      <c r="F25" s="232"/>
      <c r="G25" s="232"/>
      <c r="H25" s="232"/>
      <c r="I25">
        <v>-1</v>
      </c>
      <c r="J25" s="231"/>
      <c r="K25" s="231"/>
      <c r="L25" s="231"/>
      <c r="M25" s="231"/>
      <c r="N25" s="231"/>
      <c r="O25" s="227" t="s">
        <v>185</v>
      </c>
      <c r="P25" s="226" t="s">
        <v>184</v>
      </c>
      <c r="Q25" s="225">
        <f t="shared" si="0"/>
        <v>20.03</v>
      </c>
      <c r="R25" s="231"/>
      <c r="S25" s="227" t="s">
        <v>170</v>
      </c>
      <c r="T25" s="226" t="s">
        <v>170</v>
      </c>
      <c r="U25" s="225">
        <v>56.19</v>
      </c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</row>
    <row r="26" spans="1:69" ht="39" thickBot="1" x14ac:dyDescent="0.25">
      <c r="A26" s="227" t="s">
        <v>183</v>
      </c>
      <c r="B26" s="229"/>
      <c r="C26" s="230"/>
      <c r="D26"/>
      <c r="E26">
        <v>-1</v>
      </c>
      <c r="F26" s="229"/>
      <c r="G26" s="229"/>
      <c r="H26" s="229"/>
      <c r="I26">
        <v>-1</v>
      </c>
      <c r="O26" s="227" t="s">
        <v>183</v>
      </c>
      <c r="P26" s="226" t="s">
        <v>165</v>
      </c>
      <c r="Q26" s="225">
        <f t="shared" si="0"/>
        <v>24.63</v>
      </c>
    </row>
    <row r="27" spans="1:69" ht="39" thickBot="1" x14ac:dyDescent="0.25">
      <c r="A27" s="227" t="s">
        <v>182</v>
      </c>
      <c r="B27" s="229"/>
      <c r="C27" s="230"/>
      <c r="D27"/>
      <c r="E27">
        <v>-1</v>
      </c>
      <c r="F27" s="229"/>
      <c r="G27" s="229"/>
      <c r="H27" s="229"/>
      <c r="I27">
        <v>-1</v>
      </c>
      <c r="O27" s="227" t="s">
        <v>182</v>
      </c>
      <c r="P27" s="226" t="s">
        <v>163</v>
      </c>
      <c r="Q27" s="225">
        <f t="shared" si="0"/>
        <v>28.3</v>
      </c>
    </row>
    <row r="28" spans="1:69" ht="39" thickBot="1" x14ac:dyDescent="0.25">
      <c r="A28" s="227" t="s">
        <v>181</v>
      </c>
      <c r="B28" s="229"/>
      <c r="C28" s="229"/>
      <c r="D28" s="229"/>
      <c r="E28">
        <v>-1</v>
      </c>
      <c r="F28" s="229"/>
      <c r="G28" s="229"/>
      <c r="H28" s="229"/>
      <c r="I28">
        <v>-1</v>
      </c>
      <c r="O28" s="227" t="s">
        <v>181</v>
      </c>
      <c r="P28" s="226" t="s">
        <v>161</v>
      </c>
      <c r="Q28" s="225">
        <f t="shared" si="0"/>
        <v>31.31</v>
      </c>
    </row>
    <row r="29" spans="1:69" ht="39" thickBot="1" x14ac:dyDescent="0.25">
      <c r="A29" s="227" t="s">
        <v>180</v>
      </c>
      <c r="B29" s="229"/>
      <c r="C29" s="229"/>
      <c r="D29" s="229"/>
      <c r="E29">
        <v>-1</v>
      </c>
      <c r="F29" s="229"/>
      <c r="G29" s="229"/>
      <c r="H29" s="229"/>
      <c r="I29">
        <v>-1</v>
      </c>
      <c r="O29" s="227" t="s">
        <v>180</v>
      </c>
      <c r="P29" s="226" t="s">
        <v>160</v>
      </c>
      <c r="Q29" s="225">
        <f t="shared" si="0"/>
        <v>35.130000000000003</v>
      </c>
    </row>
    <row r="30" spans="1:69" ht="51.75" thickBot="1" x14ac:dyDescent="0.25">
      <c r="A30" s="227" t="s">
        <v>180</v>
      </c>
      <c r="B30" s="229"/>
      <c r="C30" s="229"/>
      <c r="D30" s="229"/>
      <c r="E30">
        <v>-1</v>
      </c>
      <c r="F30" s="229"/>
      <c r="G30" s="229"/>
      <c r="H30" s="229"/>
      <c r="I30">
        <v>-1</v>
      </c>
      <c r="O30" s="227" t="s">
        <v>180</v>
      </c>
      <c r="P30" s="226" t="s">
        <v>158</v>
      </c>
      <c r="Q30" s="225">
        <f t="shared" si="0"/>
        <v>32.67</v>
      </c>
    </row>
    <row r="31" spans="1:69" ht="39" thickBot="1" x14ac:dyDescent="0.25">
      <c r="A31" s="227" t="s">
        <v>179</v>
      </c>
      <c r="B31" s="229"/>
      <c r="C31" s="229"/>
      <c r="D31" s="229"/>
      <c r="E31">
        <v>-1</v>
      </c>
      <c r="F31" s="229"/>
      <c r="G31" s="229"/>
      <c r="H31" s="229"/>
      <c r="I31">
        <v>-1</v>
      </c>
      <c r="O31" s="227" t="s">
        <v>179</v>
      </c>
      <c r="P31" s="226" t="s">
        <v>156</v>
      </c>
      <c r="Q31" s="225">
        <f t="shared" si="0"/>
        <v>37.58</v>
      </c>
    </row>
    <row r="32" spans="1:69" ht="39" thickBot="1" x14ac:dyDescent="0.25">
      <c r="A32" s="227" t="s">
        <v>178</v>
      </c>
      <c r="B32" s="229"/>
      <c r="C32" s="229"/>
      <c r="D32" s="229"/>
      <c r="E32">
        <v>-1</v>
      </c>
      <c r="F32" s="229"/>
      <c r="G32" s="229"/>
      <c r="H32" s="229"/>
      <c r="I32">
        <v>-1</v>
      </c>
      <c r="O32" s="227" t="s">
        <v>178</v>
      </c>
      <c r="P32" s="226" t="s">
        <v>154</v>
      </c>
      <c r="Q32" s="225">
        <f t="shared" si="0"/>
        <v>42.64</v>
      </c>
    </row>
    <row r="33" spans="1:17" ht="39" thickBot="1" x14ac:dyDescent="0.25">
      <c r="A33" s="227" t="s">
        <v>177</v>
      </c>
      <c r="B33" s="229"/>
      <c r="C33" s="229"/>
      <c r="D33" s="229"/>
      <c r="E33">
        <v>-1</v>
      </c>
      <c r="F33" s="229"/>
      <c r="G33" s="229"/>
      <c r="H33" s="229"/>
      <c r="I33">
        <v>-1</v>
      </c>
      <c r="O33" s="227" t="s">
        <v>177</v>
      </c>
      <c r="P33" s="226" t="s">
        <v>152</v>
      </c>
      <c r="Q33" s="225">
        <f t="shared" si="0"/>
        <v>47.92</v>
      </c>
    </row>
    <row r="34" spans="1:17" ht="15" thickBot="1" x14ac:dyDescent="0.25">
      <c r="A34" s="227" t="s">
        <v>176</v>
      </c>
      <c r="B34" s="229"/>
      <c r="C34" s="229"/>
      <c r="D34" s="229"/>
      <c r="E34">
        <v>-1</v>
      </c>
      <c r="F34" s="229"/>
      <c r="G34" s="229"/>
      <c r="H34" s="229"/>
      <c r="I34">
        <v>-1</v>
      </c>
      <c r="O34" s="227" t="s">
        <v>176</v>
      </c>
      <c r="P34" s="226" t="s">
        <v>176</v>
      </c>
      <c r="Q34" s="225">
        <f t="shared" si="0"/>
        <v>42.93</v>
      </c>
    </row>
    <row r="35" spans="1:17" ht="15" thickBot="1" x14ac:dyDescent="0.25">
      <c r="A35" s="227" t="s">
        <v>175</v>
      </c>
      <c r="B35" s="229"/>
      <c r="C35" s="229"/>
      <c r="D35" s="229"/>
      <c r="E35">
        <v>-1</v>
      </c>
      <c r="F35" s="229"/>
      <c r="G35" s="229"/>
      <c r="H35" s="229"/>
      <c r="I35">
        <v>-1</v>
      </c>
      <c r="O35" s="227" t="s">
        <v>175</v>
      </c>
      <c r="P35" s="226" t="s">
        <v>175</v>
      </c>
      <c r="Q35" s="225">
        <f t="shared" si="0"/>
        <v>47.68</v>
      </c>
    </row>
    <row r="36" spans="1:17" ht="15" thickBot="1" x14ac:dyDescent="0.25">
      <c r="A36" s="227" t="s">
        <v>174</v>
      </c>
      <c r="B36" s="229"/>
      <c r="C36" s="229"/>
      <c r="D36" s="229"/>
      <c r="E36">
        <v>-1</v>
      </c>
      <c r="F36" s="229"/>
      <c r="G36" s="229"/>
      <c r="H36" s="229"/>
      <c r="I36">
        <v>-1</v>
      </c>
      <c r="O36" s="227" t="s">
        <v>174</v>
      </c>
      <c r="P36" s="226" t="s">
        <v>174</v>
      </c>
      <c r="Q36" s="225">
        <f t="shared" si="0"/>
        <v>57.52</v>
      </c>
    </row>
    <row r="37" spans="1:17" ht="15" thickBot="1" x14ac:dyDescent="0.25">
      <c r="A37" s="227" t="s">
        <v>173</v>
      </c>
      <c r="B37" s="229"/>
      <c r="C37" s="229"/>
      <c r="D37" s="229"/>
      <c r="E37">
        <v>-1</v>
      </c>
      <c r="F37" s="229"/>
      <c r="G37" s="229"/>
      <c r="H37" s="229"/>
      <c r="I37">
        <v>-1</v>
      </c>
      <c r="O37" s="227" t="s">
        <v>173</v>
      </c>
      <c r="P37" s="226" t="s">
        <v>172</v>
      </c>
      <c r="Q37" s="225">
        <f t="shared" si="0"/>
        <v>31.45</v>
      </c>
    </row>
    <row r="38" spans="1:17" ht="15" thickBot="1" x14ac:dyDescent="0.25">
      <c r="A38" s="227" t="s">
        <v>171</v>
      </c>
      <c r="B38" s="229"/>
      <c r="C38" s="229"/>
      <c r="D38" s="229"/>
      <c r="E38">
        <v>-1</v>
      </c>
      <c r="F38" s="229"/>
      <c r="G38" s="229"/>
      <c r="H38" s="229"/>
      <c r="I38">
        <v>-1</v>
      </c>
      <c r="O38" s="227" t="s">
        <v>171</v>
      </c>
      <c r="P38" s="226" t="s">
        <v>171</v>
      </c>
      <c r="Q38" s="225">
        <f t="shared" si="0"/>
        <v>44.1</v>
      </c>
    </row>
    <row r="39" spans="1:17" ht="15" thickBot="1" x14ac:dyDescent="0.25">
      <c r="A39" s="227" t="s">
        <v>170</v>
      </c>
      <c r="B39" s="229"/>
      <c r="C39" s="229"/>
      <c r="D39" s="229"/>
      <c r="E39">
        <v>-1</v>
      </c>
      <c r="F39" s="229"/>
      <c r="G39" s="229"/>
      <c r="H39" s="229"/>
      <c r="I39">
        <v>-1</v>
      </c>
      <c r="O39" s="227" t="s">
        <v>170</v>
      </c>
      <c r="P39" s="226" t="s">
        <v>170</v>
      </c>
      <c r="Q39" s="225">
        <f t="shared" si="0"/>
        <v>56.19</v>
      </c>
    </row>
    <row r="40" spans="1:17" ht="51.75" thickBot="1" x14ac:dyDescent="0.25">
      <c r="A40" s="227" t="s">
        <v>169</v>
      </c>
      <c r="B40" s="229"/>
      <c r="C40" s="229"/>
      <c r="D40" s="229"/>
      <c r="E40">
        <v>-1</v>
      </c>
      <c r="F40" s="229"/>
      <c r="G40" s="229"/>
      <c r="H40" s="229"/>
      <c r="I40">
        <v>-1</v>
      </c>
      <c r="O40" s="227" t="s">
        <v>169</v>
      </c>
      <c r="P40" s="226" t="s">
        <v>168</v>
      </c>
      <c r="Q40" s="225">
        <f t="shared" ref="Q40:Q48" si="1">Y10</f>
        <v>23.56</v>
      </c>
    </row>
    <row r="41" spans="1:17" ht="39" thickBot="1" x14ac:dyDescent="0.25">
      <c r="A41" s="227" t="s">
        <v>167</v>
      </c>
      <c r="B41" s="223"/>
      <c r="C41" s="223"/>
      <c r="D41" s="223"/>
      <c r="E41">
        <v>-1</v>
      </c>
      <c r="F41" s="223"/>
      <c r="G41" s="223"/>
      <c r="H41" s="223"/>
      <c r="I41">
        <v>-1</v>
      </c>
      <c r="O41" s="227" t="s">
        <v>166</v>
      </c>
      <c r="P41" s="226" t="s">
        <v>165</v>
      </c>
      <c r="Q41" s="225">
        <f t="shared" si="1"/>
        <v>26.58</v>
      </c>
    </row>
    <row r="42" spans="1:17" ht="39" thickBot="1" x14ac:dyDescent="0.25">
      <c r="A42" s="227" t="s">
        <v>164</v>
      </c>
      <c r="B42" s="223"/>
      <c r="C42" s="223"/>
      <c r="D42" s="223"/>
      <c r="E42">
        <v>-1</v>
      </c>
      <c r="F42" s="223"/>
      <c r="G42" s="223"/>
      <c r="H42" s="223"/>
      <c r="I42">
        <v>-1</v>
      </c>
      <c r="O42" s="227" t="s">
        <v>164</v>
      </c>
      <c r="P42" s="226" t="s">
        <v>163</v>
      </c>
      <c r="Q42" s="225">
        <f t="shared" si="1"/>
        <v>29.02</v>
      </c>
    </row>
    <row r="43" spans="1:17" ht="39" thickBot="1" x14ac:dyDescent="0.25">
      <c r="A43" s="227" t="s">
        <v>162</v>
      </c>
      <c r="B43" s="228"/>
      <c r="C43" s="228"/>
      <c r="D43" s="228"/>
      <c r="E43">
        <v>-1</v>
      </c>
      <c r="F43" s="223"/>
      <c r="G43" s="223"/>
      <c r="H43" s="223"/>
      <c r="I43">
        <v>-1</v>
      </c>
      <c r="O43" s="227" t="s">
        <v>162</v>
      </c>
      <c r="P43" s="226" t="s">
        <v>161</v>
      </c>
      <c r="Q43" s="225">
        <f t="shared" si="1"/>
        <v>29</v>
      </c>
    </row>
    <row r="44" spans="1:17" ht="39" thickBot="1" x14ac:dyDescent="0.25">
      <c r="A44" s="227" t="s">
        <v>159</v>
      </c>
      <c r="B44" s="223"/>
      <c r="C44" s="223"/>
      <c r="D44" s="223"/>
      <c r="E44">
        <v>-1</v>
      </c>
      <c r="F44" s="223"/>
      <c r="G44" s="223"/>
      <c r="H44" s="223"/>
      <c r="I44">
        <v>-1</v>
      </c>
      <c r="O44" s="227" t="s">
        <v>159</v>
      </c>
      <c r="P44" s="226" t="s">
        <v>160</v>
      </c>
      <c r="Q44" s="225">
        <f t="shared" si="1"/>
        <v>33.65</v>
      </c>
    </row>
    <row r="45" spans="1:17" ht="51.75" thickBot="1" x14ac:dyDescent="0.25">
      <c r="A45" s="227" t="s">
        <v>159</v>
      </c>
      <c r="B45" s="223"/>
      <c r="C45" s="223"/>
      <c r="D45" s="223"/>
      <c r="E45">
        <v>-1</v>
      </c>
      <c r="F45" s="223"/>
      <c r="G45" s="223"/>
      <c r="H45" s="223"/>
      <c r="I45">
        <v>-1</v>
      </c>
      <c r="O45" s="227" t="s">
        <v>159</v>
      </c>
      <c r="P45" s="226" t="s">
        <v>158</v>
      </c>
      <c r="Q45" s="225">
        <f t="shared" si="1"/>
        <v>32.61</v>
      </c>
    </row>
    <row r="46" spans="1:17" ht="39" thickBot="1" x14ac:dyDescent="0.25">
      <c r="A46" s="227" t="s">
        <v>157</v>
      </c>
      <c r="B46" s="223"/>
      <c r="C46" s="223"/>
      <c r="D46" s="223"/>
      <c r="E46">
        <v>-1</v>
      </c>
      <c r="F46" s="223"/>
      <c r="G46" s="223"/>
      <c r="H46" s="223"/>
      <c r="I46">
        <v>-1</v>
      </c>
      <c r="O46" s="227" t="s">
        <v>157</v>
      </c>
      <c r="P46" s="226" t="s">
        <v>156</v>
      </c>
      <c r="Q46" s="225">
        <f t="shared" si="1"/>
        <v>37.94</v>
      </c>
    </row>
    <row r="47" spans="1:17" ht="39" thickBot="1" x14ac:dyDescent="0.25">
      <c r="A47" s="227" t="s">
        <v>155</v>
      </c>
      <c r="B47" s="223"/>
      <c r="C47" s="223"/>
      <c r="D47" s="223"/>
      <c r="E47">
        <v>-1</v>
      </c>
      <c r="F47" s="223"/>
      <c r="G47" s="223"/>
      <c r="H47" s="223"/>
      <c r="I47">
        <v>-1</v>
      </c>
      <c r="O47" s="227" t="s">
        <v>155</v>
      </c>
      <c r="P47" s="226" t="s">
        <v>154</v>
      </c>
      <c r="Q47" s="225">
        <f t="shared" si="1"/>
        <v>42.85</v>
      </c>
    </row>
    <row r="48" spans="1:17" ht="39" thickBot="1" x14ac:dyDescent="0.25">
      <c r="A48" s="227" t="s">
        <v>153</v>
      </c>
      <c r="B48" s="223"/>
      <c r="C48" s="223"/>
      <c r="D48" s="223"/>
      <c r="E48">
        <v>-1</v>
      </c>
      <c r="F48" s="223"/>
      <c r="G48" s="223"/>
      <c r="H48" s="223"/>
      <c r="I48">
        <v>-1</v>
      </c>
      <c r="O48" s="227" t="s">
        <v>153</v>
      </c>
      <c r="P48" s="226" t="s">
        <v>152</v>
      </c>
      <c r="Q48" s="225">
        <f t="shared" si="1"/>
        <v>48.1</v>
      </c>
    </row>
    <row r="49" spans="1:10" x14ac:dyDescent="0.2">
      <c r="A49" s="224" t="s">
        <v>151</v>
      </c>
      <c r="B49" s="223"/>
      <c r="C49" s="223"/>
      <c r="D49" s="223"/>
      <c r="F49" s="223"/>
      <c r="G49" s="223"/>
      <c r="H49" s="223"/>
      <c r="I49" s="223"/>
    </row>
    <row r="50" spans="1:10" x14ac:dyDescent="0.2">
      <c r="A50" s="224"/>
      <c r="B50" s="223"/>
      <c r="C50" s="223"/>
      <c r="D50" s="223"/>
      <c r="F50" s="223"/>
      <c r="G50" s="223"/>
      <c r="H50" s="223"/>
      <c r="I50" s="223"/>
    </row>
    <row r="51" spans="1:10" x14ac:dyDescent="0.2">
      <c r="A51" s="224"/>
      <c r="B51" s="223"/>
      <c r="C51" s="223"/>
      <c r="D51" s="223"/>
      <c r="F51" s="223"/>
      <c r="G51" s="223"/>
      <c r="H51" s="223"/>
      <c r="I51" s="223"/>
    </row>
    <row r="53" spans="1:10" x14ac:dyDescent="0.2">
      <c r="C53" s="221"/>
      <c r="F53" s="562" t="s">
        <v>150</v>
      </c>
      <c r="G53" s="562"/>
      <c r="H53" s="562"/>
    </row>
    <row r="54" spans="1:10" x14ac:dyDescent="0.2">
      <c r="A54" s="219">
        <v>42005</v>
      </c>
      <c r="C54" s="221"/>
      <c r="F54" s="562" t="s">
        <v>149</v>
      </c>
      <c r="G54" s="562"/>
      <c r="H54" s="562"/>
      <c r="J54" s="215" t="s">
        <v>342</v>
      </c>
    </row>
    <row r="55" spans="1:10" x14ac:dyDescent="0.2">
      <c r="A55" s="219">
        <v>42036</v>
      </c>
      <c r="C55" s="221" t="s">
        <v>360</v>
      </c>
      <c r="F55" s="562" t="s">
        <v>148</v>
      </c>
      <c r="G55" s="562"/>
      <c r="H55" s="562"/>
      <c r="J55" s="215" t="s">
        <v>340</v>
      </c>
    </row>
    <row r="56" spans="1:10" x14ac:dyDescent="0.2">
      <c r="A56" s="219">
        <v>42064</v>
      </c>
      <c r="C56" s="221" t="s">
        <v>346</v>
      </c>
      <c r="F56" s="222"/>
      <c r="J56" s="215" t="s">
        <v>345</v>
      </c>
    </row>
    <row r="57" spans="1:10" x14ac:dyDescent="0.2">
      <c r="A57" s="219">
        <v>42095</v>
      </c>
      <c r="C57" s="221" t="s">
        <v>347</v>
      </c>
      <c r="J57" s="215" t="s">
        <v>341</v>
      </c>
    </row>
    <row r="58" spans="1:10" x14ac:dyDescent="0.2">
      <c r="A58" s="219">
        <v>42125</v>
      </c>
      <c r="C58" s="221" t="s">
        <v>348</v>
      </c>
      <c r="F58" s="215" t="s">
        <v>147</v>
      </c>
    </row>
    <row r="59" spans="1:10" x14ac:dyDescent="0.2">
      <c r="A59" s="219">
        <v>42156</v>
      </c>
      <c r="C59" s="221"/>
      <c r="F59" s="215" t="s">
        <v>146</v>
      </c>
    </row>
    <row r="60" spans="1:10" x14ac:dyDescent="0.2">
      <c r="A60" s="219">
        <v>42186</v>
      </c>
      <c r="C60" s="221"/>
      <c r="F60" s="215" t="s">
        <v>322</v>
      </c>
    </row>
    <row r="61" spans="1:10" x14ac:dyDescent="0.2">
      <c r="A61" s="219">
        <v>42217</v>
      </c>
      <c r="C61" s="221"/>
      <c r="F61" s="387">
        <v>0.3</v>
      </c>
    </row>
    <row r="62" spans="1:10" x14ac:dyDescent="0.2">
      <c r="A62" s="219">
        <v>42248</v>
      </c>
      <c r="C62" s="221"/>
      <c r="F62" s="387">
        <v>0.2</v>
      </c>
    </row>
    <row r="63" spans="1:10" x14ac:dyDescent="0.2">
      <c r="A63" s="219">
        <v>42278</v>
      </c>
      <c r="C63" s="221"/>
    </row>
    <row r="64" spans="1:10" x14ac:dyDescent="0.2">
      <c r="A64" s="219">
        <v>42309</v>
      </c>
      <c r="C64" s="221"/>
    </row>
    <row r="65" spans="1:6" x14ac:dyDescent="0.2">
      <c r="A65" s="219">
        <v>42339</v>
      </c>
    </row>
    <row r="66" spans="1:6" x14ac:dyDescent="0.2">
      <c r="A66" s="219">
        <v>42370</v>
      </c>
      <c r="B66" s="220"/>
      <c r="F66" s="389" t="s">
        <v>324</v>
      </c>
    </row>
    <row r="67" spans="1:6" x14ac:dyDescent="0.2">
      <c r="A67" s="219">
        <v>42401</v>
      </c>
      <c r="B67" s="220"/>
      <c r="C67" s="221" t="s">
        <v>145</v>
      </c>
      <c r="F67" s="389" t="s">
        <v>325</v>
      </c>
    </row>
    <row r="68" spans="1:6" x14ac:dyDescent="0.2">
      <c r="A68" s="219">
        <v>42430</v>
      </c>
      <c r="B68" s="220"/>
      <c r="C68" s="221"/>
      <c r="F68" s="389" t="s">
        <v>326</v>
      </c>
    </row>
    <row r="69" spans="1:6" x14ac:dyDescent="0.2">
      <c r="A69" s="219">
        <v>42461</v>
      </c>
      <c r="B69" s="220"/>
      <c r="F69" s="389" t="s">
        <v>327</v>
      </c>
    </row>
    <row r="70" spans="1:6" x14ac:dyDescent="0.2">
      <c r="A70" s="219">
        <v>42491</v>
      </c>
      <c r="B70" s="220"/>
      <c r="F70" s="389" t="s">
        <v>328</v>
      </c>
    </row>
    <row r="71" spans="1:6" x14ac:dyDescent="0.2">
      <c r="A71" s="219">
        <v>42522</v>
      </c>
      <c r="B71" s="220"/>
      <c r="C71" s="215" t="s">
        <v>144</v>
      </c>
      <c r="D71" s="215" t="s">
        <v>319</v>
      </c>
    </row>
    <row r="72" spans="1:6" x14ac:dyDescent="0.2">
      <c r="A72" s="219">
        <v>42552</v>
      </c>
      <c r="B72" s="220"/>
      <c r="C72" s="215" t="s">
        <v>143</v>
      </c>
      <c r="D72" s="215" t="s">
        <v>143</v>
      </c>
    </row>
    <row r="73" spans="1:6" x14ac:dyDescent="0.2">
      <c r="A73" s="219">
        <v>42583</v>
      </c>
      <c r="B73" s="220"/>
      <c r="C73" s="215" t="s">
        <v>142</v>
      </c>
      <c r="D73" s="215" t="s">
        <v>142</v>
      </c>
    </row>
    <row r="74" spans="1:6" x14ac:dyDescent="0.2">
      <c r="A74" s="219">
        <v>42614</v>
      </c>
      <c r="B74" s="220"/>
      <c r="C74" s="215" t="s">
        <v>141</v>
      </c>
      <c r="D74" s="215" t="s">
        <v>141</v>
      </c>
    </row>
    <row r="75" spans="1:6" x14ac:dyDescent="0.2">
      <c r="A75" s="219">
        <v>42644</v>
      </c>
      <c r="B75" s="220"/>
      <c r="C75" s="215" t="s">
        <v>140</v>
      </c>
      <c r="D75" s="215" t="s">
        <v>140</v>
      </c>
    </row>
    <row r="76" spans="1:6" x14ac:dyDescent="0.2">
      <c r="A76" s="219">
        <v>42675</v>
      </c>
      <c r="B76" s="220"/>
      <c r="C76" s="215" t="s">
        <v>139</v>
      </c>
      <c r="D76" s="215" t="s">
        <v>139</v>
      </c>
    </row>
    <row r="77" spans="1:6" x14ac:dyDescent="0.2">
      <c r="A77" s="219">
        <v>42705</v>
      </c>
      <c r="B77" s="220"/>
      <c r="C77" s="215" t="s">
        <v>138</v>
      </c>
    </row>
    <row r="78" spans="1:6" x14ac:dyDescent="0.2">
      <c r="A78" s="219">
        <v>42736</v>
      </c>
      <c r="C78" s="215" t="s">
        <v>137</v>
      </c>
    </row>
    <row r="79" spans="1:6" x14ac:dyDescent="0.2">
      <c r="A79" s="219">
        <v>42767</v>
      </c>
      <c r="C79" s="215" t="s">
        <v>136</v>
      </c>
    </row>
    <row r="80" spans="1:6" x14ac:dyDescent="0.2">
      <c r="A80" s="219">
        <v>42795</v>
      </c>
      <c r="C80" s="215" t="s">
        <v>135</v>
      </c>
    </row>
    <row r="81" spans="1:3" x14ac:dyDescent="0.2">
      <c r="A81" s="219">
        <v>42826</v>
      </c>
      <c r="C81" s="215" t="s">
        <v>134</v>
      </c>
    </row>
    <row r="82" spans="1:3" x14ac:dyDescent="0.2">
      <c r="A82" s="219">
        <v>42856</v>
      </c>
      <c r="C82" s="215" t="s">
        <v>133</v>
      </c>
    </row>
    <row r="83" spans="1:3" x14ac:dyDescent="0.2">
      <c r="A83" s="219">
        <v>42887</v>
      </c>
      <c r="C83" s="215" t="s">
        <v>132</v>
      </c>
    </row>
    <row r="84" spans="1:3" x14ac:dyDescent="0.2">
      <c r="A84" s="219">
        <v>42917</v>
      </c>
      <c r="C84" s="215" t="s">
        <v>131</v>
      </c>
    </row>
    <row r="85" spans="1:3" x14ac:dyDescent="0.2">
      <c r="A85" s="219">
        <v>42948</v>
      </c>
      <c r="C85" s="215" t="s">
        <v>130</v>
      </c>
    </row>
    <row r="86" spans="1:3" x14ac:dyDescent="0.2">
      <c r="A86" s="219">
        <v>42979</v>
      </c>
      <c r="C86" s="215" t="s">
        <v>129</v>
      </c>
    </row>
    <row r="87" spans="1:3" x14ac:dyDescent="0.2">
      <c r="A87" s="219">
        <v>43009</v>
      </c>
      <c r="C87" s="215" t="s">
        <v>128</v>
      </c>
    </row>
    <row r="88" spans="1:3" x14ac:dyDescent="0.2">
      <c r="A88" s="219">
        <v>43040</v>
      </c>
      <c r="C88" s="215" t="s">
        <v>127</v>
      </c>
    </row>
    <row r="89" spans="1:3" x14ac:dyDescent="0.2">
      <c r="A89" s="219">
        <v>43070</v>
      </c>
      <c r="C89" s="215" t="s">
        <v>126</v>
      </c>
    </row>
    <row r="90" spans="1:3" x14ac:dyDescent="0.2">
      <c r="A90" s="219">
        <v>43101</v>
      </c>
      <c r="C90" s="215" t="s">
        <v>125</v>
      </c>
    </row>
    <row r="91" spans="1:3" x14ac:dyDescent="0.2">
      <c r="A91" s="219">
        <v>43132</v>
      </c>
      <c r="C91" s="215" t="s">
        <v>124</v>
      </c>
    </row>
    <row r="92" spans="1:3" x14ac:dyDescent="0.2">
      <c r="A92" s="219">
        <v>43160</v>
      </c>
      <c r="C92" s="215" t="s">
        <v>123</v>
      </c>
    </row>
    <row r="93" spans="1:3" x14ac:dyDescent="0.2">
      <c r="A93" s="219">
        <v>43191</v>
      </c>
      <c r="C93" s="215" t="s">
        <v>122</v>
      </c>
    </row>
    <row r="94" spans="1:3" x14ac:dyDescent="0.2">
      <c r="A94" s="219">
        <v>43221</v>
      </c>
      <c r="C94" s="215" t="s">
        <v>121</v>
      </c>
    </row>
    <row r="95" spans="1:3" x14ac:dyDescent="0.2">
      <c r="A95" s="219">
        <v>43252</v>
      </c>
      <c r="C95" s="215" t="s">
        <v>120</v>
      </c>
    </row>
    <row r="96" spans="1:3" x14ac:dyDescent="0.2">
      <c r="A96" s="219">
        <v>43282</v>
      </c>
      <c r="C96" s="215" t="s">
        <v>119</v>
      </c>
    </row>
    <row r="97" spans="1:3" x14ac:dyDescent="0.2">
      <c r="A97" s="219">
        <v>43313</v>
      </c>
      <c r="C97" s="215" t="s">
        <v>118</v>
      </c>
    </row>
    <row r="98" spans="1:3" x14ac:dyDescent="0.2">
      <c r="A98" s="219">
        <v>43344</v>
      </c>
      <c r="C98" s="215" t="s">
        <v>117</v>
      </c>
    </row>
    <row r="99" spans="1:3" x14ac:dyDescent="0.2">
      <c r="A99" s="219">
        <v>43374</v>
      </c>
      <c r="C99" s="215" t="s">
        <v>116</v>
      </c>
    </row>
    <row r="100" spans="1:3" x14ac:dyDescent="0.2">
      <c r="A100" s="219">
        <v>43405</v>
      </c>
      <c r="C100" s="215" t="s">
        <v>115</v>
      </c>
    </row>
    <row r="101" spans="1:3" x14ac:dyDescent="0.2">
      <c r="A101" s="219">
        <v>43435</v>
      </c>
      <c r="C101" s="215" t="s">
        <v>114</v>
      </c>
    </row>
    <row r="102" spans="1:3" x14ac:dyDescent="0.2">
      <c r="A102" s="219">
        <v>43466</v>
      </c>
      <c r="C102" s="215" t="s">
        <v>113</v>
      </c>
    </row>
    <row r="103" spans="1:3" x14ac:dyDescent="0.2">
      <c r="A103" s="219">
        <v>43497</v>
      </c>
      <c r="C103" s="215" t="s">
        <v>112</v>
      </c>
    </row>
    <row r="104" spans="1:3" x14ac:dyDescent="0.2">
      <c r="A104" s="219">
        <v>43525</v>
      </c>
      <c r="C104" s="215" t="s">
        <v>111</v>
      </c>
    </row>
    <row r="105" spans="1:3" x14ac:dyDescent="0.2">
      <c r="A105" s="219">
        <v>43556</v>
      </c>
      <c r="C105" s="215" t="s">
        <v>110</v>
      </c>
    </row>
    <row r="106" spans="1:3" x14ac:dyDescent="0.2">
      <c r="A106" s="219">
        <v>43586</v>
      </c>
      <c r="C106" s="215" t="s">
        <v>109</v>
      </c>
    </row>
    <row r="107" spans="1:3" x14ac:dyDescent="0.2">
      <c r="A107" s="219">
        <v>43617</v>
      </c>
      <c r="C107" s="215" t="s">
        <v>108</v>
      </c>
    </row>
    <row r="108" spans="1:3" x14ac:dyDescent="0.2">
      <c r="A108" s="219">
        <v>43647</v>
      </c>
      <c r="C108" s="215" t="s">
        <v>107</v>
      </c>
    </row>
    <row r="109" spans="1:3" x14ac:dyDescent="0.2">
      <c r="A109" s="219">
        <v>43678</v>
      </c>
      <c r="C109" s="215" t="s">
        <v>106</v>
      </c>
    </row>
    <row r="110" spans="1:3" x14ac:dyDescent="0.2">
      <c r="A110" s="219">
        <v>43709</v>
      </c>
      <c r="C110" s="215" t="s">
        <v>105</v>
      </c>
    </row>
    <row r="111" spans="1:3" x14ac:dyDescent="0.2">
      <c r="A111" s="219">
        <v>43739</v>
      </c>
      <c r="C111" s="215" t="s">
        <v>104</v>
      </c>
    </row>
    <row r="112" spans="1:3" x14ac:dyDescent="0.2">
      <c r="A112" s="219">
        <v>43770</v>
      </c>
      <c r="C112" s="215" t="s">
        <v>103</v>
      </c>
    </row>
    <row r="113" spans="1:3" x14ac:dyDescent="0.2">
      <c r="A113" s="219">
        <v>43800</v>
      </c>
      <c r="C113" s="215" t="s">
        <v>102</v>
      </c>
    </row>
    <row r="114" spans="1:3" x14ac:dyDescent="0.2">
      <c r="A114" s="219">
        <v>43831</v>
      </c>
      <c r="C114" s="215" t="s">
        <v>101</v>
      </c>
    </row>
    <row r="115" spans="1:3" x14ac:dyDescent="0.2">
      <c r="A115" s="219">
        <v>43862</v>
      </c>
      <c r="C115" s="215" t="s">
        <v>100</v>
      </c>
    </row>
    <row r="116" spans="1:3" x14ac:dyDescent="0.2">
      <c r="A116" s="219">
        <v>43891</v>
      </c>
      <c r="C116" s="215" t="s">
        <v>99</v>
      </c>
    </row>
    <row r="117" spans="1:3" x14ac:dyDescent="0.2">
      <c r="A117" s="219">
        <v>43922</v>
      </c>
      <c r="C117" s="215" t="s">
        <v>98</v>
      </c>
    </row>
    <row r="118" spans="1:3" x14ac:dyDescent="0.2">
      <c r="A118" s="219">
        <v>43952</v>
      </c>
      <c r="C118" s="215" t="s">
        <v>97</v>
      </c>
    </row>
    <row r="119" spans="1:3" x14ac:dyDescent="0.2">
      <c r="A119" s="219">
        <v>43983</v>
      </c>
      <c r="C119" s="215" t="s">
        <v>96</v>
      </c>
    </row>
    <row r="120" spans="1:3" x14ac:dyDescent="0.2">
      <c r="A120" s="219">
        <v>44013</v>
      </c>
      <c r="C120" s="215" t="s">
        <v>95</v>
      </c>
    </row>
    <row r="121" spans="1:3" x14ac:dyDescent="0.2">
      <c r="A121" s="219">
        <v>44044</v>
      </c>
      <c r="C121" s="215" t="s">
        <v>94</v>
      </c>
    </row>
    <row r="122" spans="1:3" x14ac:dyDescent="0.2">
      <c r="A122" s="219">
        <v>44075</v>
      </c>
    </row>
    <row r="123" spans="1:3" x14ac:dyDescent="0.2">
      <c r="A123" s="219">
        <v>44105</v>
      </c>
    </row>
    <row r="124" spans="1:3" x14ac:dyDescent="0.2">
      <c r="A124" s="219">
        <v>44136</v>
      </c>
    </row>
    <row r="125" spans="1:3" x14ac:dyDescent="0.2">
      <c r="A125" s="219">
        <v>44166</v>
      </c>
    </row>
    <row r="126" spans="1:3" x14ac:dyDescent="0.2">
      <c r="A126" s="219">
        <v>44197</v>
      </c>
    </row>
    <row r="127" spans="1:3" x14ac:dyDescent="0.2">
      <c r="A127" s="219">
        <v>44228</v>
      </c>
    </row>
    <row r="128" spans="1:3" x14ac:dyDescent="0.2">
      <c r="A128" s="219">
        <v>44256</v>
      </c>
    </row>
    <row r="129" spans="1:1" x14ac:dyDescent="0.2">
      <c r="A129" s="219">
        <v>44287</v>
      </c>
    </row>
    <row r="130" spans="1:1" x14ac:dyDescent="0.2">
      <c r="A130" s="219">
        <v>44317</v>
      </c>
    </row>
    <row r="131" spans="1:1" x14ac:dyDescent="0.2">
      <c r="A131" s="219">
        <v>44348</v>
      </c>
    </row>
    <row r="132" spans="1:1" x14ac:dyDescent="0.2">
      <c r="A132" s="219">
        <v>44378</v>
      </c>
    </row>
    <row r="133" spans="1:1" x14ac:dyDescent="0.2">
      <c r="A133" s="219">
        <v>44409</v>
      </c>
    </row>
    <row r="134" spans="1:1" x14ac:dyDescent="0.2">
      <c r="A134" s="219">
        <v>44440</v>
      </c>
    </row>
    <row r="135" spans="1:1" x14ac:dyDescent="0.2">
      <c r="A135" s="219">
        <v>44470</v>
      </c>
    </row>
    <row r="136" spans="1:1" x14ac:dyDescent="0.2">
      <c r="A136" s="219">
        <v>44501</v>
      </c>
    </row>
    <row r="137" spans="1:1" x14ac:dyDescent="0.2">
      <c r="A137" s="219">
        <v>44531</v>
      </c>
    </row>
    <row r="138" spans="1:1" x14ac:dyDescent="0.2">
      <c r="A138" s="219">
        <v>44562</v>
      </c>
    </row>
    <row r="139" spans="1:1" x14ac:dyDescent="0.2">
      <c r="A139" s="219">
        <v>44593</v>
      </c>
    </row>
    <row r="140" spans="1:1" x14ac:dyDescent="0.2">
      <c r="A140" s="219">
        <v>44621</v>
      </c>
    </row>
    <row r="141" spans="1:1" x14ac:dyDescent="0.2">
      <c r="A141" s="219">
        <v>44652</v>
      </c>
    </row>
    <row r="142" spans="1:1" x14ac:dyDescent="0.2">
      <c r="A142" s="219">
        <v>44682</v>
      </c>
    </row>
    <row r="143" spans="1:1" x14ac:dyDescent="0.2">
      <c r="A143" s="219">
        <v>44713</v>
      </c>
    </row>
    <row r="144" spans="1:1" x14ac:dyDescent="0.2">
      <c r="A144" s="219">
        <v>44743</v>
      </c>
    </row>
    <row r="145" spans="1:3" x14ac:dyDescent="0.2">
      <c r="A145" s="219">
        <v>44774</v>
      </c>
    </row>
    <row r="146" spans="1:3" x14ac:dyDescent="0.2">
      <c r="A146" s="219">
        <v>44805</v>
      </c>
    </row>
    <row r="147" spans="1:3" x14ac:dyDescent="0.2">
      <c r="A147" s="219">
        <v>44835</v>
      </c>
    </row>
    <row r="148" spans="1:3" x14ac:dyDescent="0.2">
      <c r="A148" s="219">
        <v>44866</v>
      </c>
    </row>
    <row r="149" spans="1:3" x14ac:dyDescent="0.2">
      <c r="A149" s="219">
        <v>44896</v>
      </c>
    </row>
    <row r="150" spans="1:3" x14ac:dyDescent="0.2">
      <c r="A150" s="217"/>
      <c r="B150" s="217"/>
      <c r="C150" s="218"/>
    </row>
    <row r="151" spans="1:3" x14ac:dyDescent="0.2">
      <c r="A151" s="217"/>
      <c r="B151" s="217"/>
    </row>
    <row r="152" spans="1:3" x14ac:dyDescent="0.2">
      <c r="A152" s="217"/>
      <c r="B152" s="217"/>
    </row>
    <row r="153" spans="1:3" x14ac:dyDescent="0.2">
      <c r="A153" s="217"/>
      <c r="B153" s="217"/>
    </row>
    <row r="154" spans="1:3" x14ac:dyDescent="0.2">
      <c r="A154" s="217"/>
      <c r="B154" s="217"/>
    </row>
    <row r="155" spans="1:3" x14ac:dyDescent="0.2">
      <c r="A155" s="217"/>
      <c r="B155" s="217"/>
    </row>
    <row r="156" spans="1:3" x14ac:dyDescent="0.2">
      <c r="A156" s="217"/>
      <c r="B156" s="217"/>
    </row>
    <row r="157" spans="1:3" x14ac:dyDescent="0.2">
      <c r="A157" s="217"/>
      <c r="B157" s="217"/>
    </row>
    <row r="158" spans="1:3" x14ac:dyDescent="0.2">
      <c r="A158" s="217"/>
      <c r="B158" s="217"/>
    </row>
    <row r="159" spans="1:3" x14ac:dyDescent="0.2">
      <c r="A159" s="217"/>
      <c r="B159" s="217"/>
    </row>
    <row r="160" spans="1:3" x14ac:dyDescent="0.2">
      <c r="A160" s="217"/>
      <c r="B160" s="217"/>
    </row>
    <row r="161" spans="1:2" x14ac:dyDescent="0.2">
      <c r="A161" s="217"/>
      <c r="B161" s="217"/>
    </row>
    <row r="162" spans="1:2" x14ac:dyDescent="0.2">
      <c r="A162" s="217"/>
      <c r="B162" s="217"/>
    </row>
    <row r="163" spans="1:2" x14ac:dyDescent="0.2">
      <c r="A163" s="217"/>
      <c r="B163" s="217"/>
    </row>
    <row r="164" spans="1:2" x14ac:dyDescent="0.2">
      <c r="A164" s="217"/>
      <c r="B164" s="217"/>
    </row>
    <row r="165" spans="1:2" x14ac:dyDescent="0.2">
      <c r="A165" s="217"/>
      <c r="B165" s="217"/>
    </row>
    <row r="166" spans="1:2" x14ac:dyDescent="0.2">
      <c r="A166" s="217"/>
      <c r="B166" s="217"/>
    </row>
    <row r="167" spans="1:2" x14ac:dyDescent="0.2">
      <c r="A167" s="217"/>
      <c r="B167" s="217"/>
    </row>
    <row r="168" spans="1:2" x14ac:dyDescent="0.2">
      <c r="A168" s="217"/>
      <c r="B168" s="217"/>
    </row>
    <row r="169" spans="1:2" x14ac:dyDescent="0.2">
      <c r="A169" s="217"/>
      <c r="B169" s="217"/>
    </row>
    <row r="170" spans="1:2" x14ac:dyDescent="0.2">
      <c r="A170" s="217"/>
      <c r="B170" s="217"/>
    </row>
    <row r="171" spans="1:2" x14ac:dyDescent="0.2">
      <c r="A171" s="217"/>
      <c r="B171" s="217"/>
    </row>
    <row r="172" spans="1:2" x14ac:dyDescent="0.2">
      <c r="A172" s="217"/>
      <c r="B172" s="217"/>
    </row>
    <row r="173" spans="1:2" x14ac:dyDescent="0.2">
      <c r="A173" s="217"/>
      <c r="B173" s="217"/>
    </row>
    <row r="174" spans="1:2" x14ac:dyDescent="0.2">
      <c r="A174" s="217"/>
      <c r="B174" s="217"/>
    </row>
    <row r="175" spans="1:2" x14ac:dyDescent="0.2">
      <c r="A175" s="217"/>
      <c r="B175" s="217"/>
    </row>
    <row r="176" spans="1:2" x14ac:dyDescent="0.2">
      <c r="A176" s="217"/>
      <c r="B176" s="217"/>
    </row>
    <row r="177" spans="1:2" x14ac:dyDescent="0.2">
      <c r="A177" s="217"/>
      <c r="B177" s="217"/>
    </row>
    <row r="178" spans="1:2" x14ac:dyDescent="0.2">
      <c r="A178" s="217"/>
      <c r="B178" s="217"/>
    </row>
    <row r="179" spans="1:2" x14ac:dyDescent="0.2">
      <c r="A179" s="217"/>
      <c r="B179" s="217"/>
    </row>
    <row r="180" spans="1:2" x14ac:dyDescent="0.2">
      <c r="A180" s="217"/>
      <c r="B180" s="217"/>
    </row>
    <row r="181" spans="1:2" x14ac:dyDescent="0.2">
      <c r="A181" s="217"/>
      <c r="B181" s="217"/>
    </row>
    <row r="182" spans="1:2" x14ac:dyDescent="0.2">
      <c r="A182" s="217"/>
      <c r="B182" s="217"/>
    </row>
    <row r="183" spans="1:2" x14ac:dyDescent="0.2">
      <c r="A183" s="217"/>
      <c r="B183" s="217"/>
    </row>
    <row r="184" spans="1:2" x14ac:dyDescent="0.2">
      <c r="A184" s="217"/>
      <c r="B184" s="217"/>
    </row>
    <row r="185" spans="1:2" x14ac:dyDescent="0.2">
      <c r="A185" s="217"/>
      <c r="B185" s="217"/>
    </row>
    <row r="186" spans="1:2" x14ac:dyDescent="0.2">
      <c r="A186" s="217"/>
      <c r="B186" s="217"/>
    </row>
    <row r="187" spans="1:2" x14ac:dyDescent="0.2">
      <c r="A187" s="217"/>
      <c r="B187" s="217"/>
    </row>
    <row r="188" spans="1:2" x14ac:dyDescent="0.2">
      <c r="A188" s="217"/>
      <c r="B188" s="217"/>
    </row>
    <row r="189" spans="1:2" x14ac:dyDescent="0.2">
      <c r="A189" s="217"/>
      <c r="B189" s="217"/>
    </row>
    <row r="190" spans="1:2" x14ac:dyDescent="0.2">
      <c r="A190" s="217"/>
      <c r="B190" s="217"/>
    </row>
    <row r="191" spans="1:2" x14ac:dyDescent="0.2">
      <c r="A191" s="217"/>
      <c r="B191" s="217"/>
    </row>
    <row r="192" spans="1:2" x14ac:dyDescent="0.2">
      <c r="A192" s="217"/>
      <c r="B192" s="217"/>
    </row>
    <row r="193" spans="1:2" x14ac:dyDescent="0.2">
      <c r="A193" s="217"/>
      <c r="B193" s="217"/>
    </row>
    <row r="194" spans="1:2" x14ac:dyDescent="0.2">
      <c r="A194" s="217"/>
      <c r="B194" s="217"/>
    </row>
    <row r="195" spans="1:2" x14ac:dyDescent="0.2">
      <c r="A195" s="217"/>
      <c r="B195" s="217"/>
    </row>
    <row r="196" spans="1:2" x14ac:dyDescent="0.2">
      <c r="A196" s="217"/>
      <c r="B196" s="217"/>
    </row>
    <row r="197" spans="1:2" x14ac:dyDescent="0.2">
      <c r="A197" s="217"/>
      <c r="B197" s="217"/>
    </row>
    <row r="198" spans="1:2" x14ac:dyDescent="0.2">
      <c r="A198" s="217"/>
    </row>
    <row r="199" spans="1:2" x14ac:dyDescent="0.2">
      <c r="A199" s="217"/>
    </row>
    <row r="200" spans="1:2" x14ac:dyDescent="0.2">
      <c r="A200" s="217"/>
    </row>
    <row r="201" spans="1:2" x14ac:dyDescent="0.2">
      <c r="A201" s="217"/>
    </row>
    <row r="202" spans="1:2" x14ac:dyDescent="0.2">
      <c r="A202" s="217"/>
    </row>
    <row r="203" spans="1:2" x14ac:dyDescent="0.2">
      <c r="A203" s="217"/>
    </row>
    <row r="204" spans="1:2" x14ac:dyDescent="0.2">
      <c r="A204" s="217"/>
    </row>
    <row r="205" spans="1:2" x14ac:dyDescent="0.2">
      <c r="A205" s="217"/>
    </row>
    <row r="206" spans="1:2" x14ac:dyDescent="0.2">
      <c r="A206" s="217"/>
    </row>
    <row r="207" spans="1:2" x14ac:dyDescent="0.2">
      <c r="A207" s="217"/>
    </row>
    <row r="208" spans="1:2" x14ac:dyDescent="0.2">
      <c r="A208" s="217"/>
    </row>
    <row r="209" spans="1:1" x14ac:dyDescent="0.2">
      <c r="A209" s="217"/>
    </row>
    <row r="210" spans="1:1" x14ac:dyDescent="0.2">
      <c r="A210" s="217"/>
    </row>
    <row r="211" spans="1:1" x14ac:dyDescent="0.2">
      <c r="A211" s="217"/>
    </row>
    <row r="212" spans="1:1" x14ac:dyDescent="0.2">
      <c r="A212" s="217"/>
    </row>
    <row r="213" spans="1:1" x14ac:dyDescent="0.2">
      <c r="A213" s="217"/>
    </row>
    <row r="214" spans="1:1" x14ac:dyDescent="0.2">
      <c r="A214" s="217"/>
    </row>
    <row r="215" spans="1:1" x14ac:dyDescent="0.2">
      <c r="A215" s="217"/>
    </row>
    <row r="216" spans="1:1" x14ac:dyDescent="0.2">
      <c r="A216" s="217"/>
    </row>
    <row r="217" spans="1:1" x14ac:dyDescent="0.2">
      <c r="A217" s="217"/>
    </row>
    <row r="218" spans="1:1" x14ac:dyDescent="0.2">
      <c r="A218" s="217"/>
    </row>
    <row r="219" spans="1:1" x14ac:dyDescent="0.2">
      <c r="A219" s="217"/>
    </row>
    <row r="220" spans="1:1" x14ac:dyDescent="0.2">
      <c r="A220" s="217"/>
    </row>
    <row r="221" spans="1:1" x14ac:dyDescent="0.2">
      <c r="A221" s="217"/>
    </row>
    <row r="222" spans="1:1" x14ac:dyDescent="0.2">
      <c r="A222" s="217"/>
    </row>
    <row r="223" spans="1:1" x14ac:dyDescent="0.2">
      <c r="A223" s="217"/>
    </row>
    <row r="224" spans="1:1" x14ac:dyDescent="0.2">
      <c r="A224" s="217"/>
    </row>
    <row r="225" spans="1:1" x14ac:dyDescent="0.2">
      <c r="A225" s="217"/>
    </row>
    <row r="226" spans="1:1" x14ac:dyDescent="0.2">
      <c r="A226" s="217"/>
    </row>
    <row r="227" spans="1:1" x14ac:dyDescent="0.2">
      <c r="A227" s="217"/>
    </row>
    <row r="228" spans="1:1" x14ac:dyDescent="0.2">
      <c r="A228" s="217"/>
    </row>
    <row r="229" spans="1:1" x14ac:dyDescent="0.2">
      <c r="A229" s="217"/>
    </row>
    <row r="230" spans="1:1" x14ac:dyDescent="0.2">
      <c r="A230" s="217"/>
    </row>
    <row r="231" spans="1:1" x14ac:dyDescent="0.2">
      <c r="A231" s="217"/>
    </row>
    <row r="232" spans="1:1" x14ac:dyDescent="0.2">
      <c r="A232" s="217"/>
    </row>
    <row r="233" spans="1:1" x14ac:dyDescent="0.2">
      <c r="A233" s="217"/>
    </row>
    <row r="234" spans="1:1" x14ac:dyDescent="0.2">
      <c r="A234" s="217"/>
    </row>
    <row r="235" spans="1:1" x14ac:dyDescent="0.2">
      <c r="A235" s="217"/>
    </row>
    <row r="236" spans="1:1" x14ac:dyDescent="0.2">
      <c r="A236" s="217"/>
    </row>
    <row r="237" spans="1:1" x14ac:dyDescent="0.2">
      <c r="A237" s="217"/>
    </row>
    <row r="238" spans="1:1" x14ac:dyDescent="0.2">
      <c r="A238" s="217"/>
    </row>
    <row r="239" spans="1:1" x14ac:dyDescent="0.2">
      <c r="A239" s="217"/>
    </row>
    <row r="240" spans="1:1" x14ac:dyDescent="0.2">
      <c r="A240" s="217"/>
    </row>
    <row r="241" spans="1:1" x14ac:dyDescent="0.2">
      <c r="A241" s="217"/>
    </row>
    <row r="242" spans="1:1" x14ac:dyDescent="0.2">
      <c r="A242" s="217"/>
    </row>
    <row r="243" spans="1:1" x14ac:dyDescent="0.2">
      <c r="A243" s="217"/>
    </row>
    <row r="244" spans="1:1" x14ac:dyDescent="0.2">
      <c r="A244" s="217"/>
    </row>
    <row r="245" spans="1:1" x14ac:dyDescent="0.2">
      <c r="A245" s="217"/>
    </row>
  </sheetData>
  <sheetProtection selectLockedCells="1" selectUnlockedCells="1"/>
  <mergeCells count="17">
    <mergeCell ref="F53:H53"/>
    <mergeCell ref="F54:H54"/>
    <mergeCell ref="F55:H55"/>
    <mergeCell ref="Q3:Q4"/>
    <mergeCell ref="K3:K4"/>
    <mergeCell ref="L3:L4"/>
    <mergeCell ref="O3:O4"/>
    <mergeCell ref="P3:P4"/>
    <mergeCell ref="S3:S4"/>
    <mergeCell ref="T3:T4"/>
    <mergeCell ref="U3:U4"/>
    <mergeCell ref="C2:C4"/>
    <mergeCell ref="D2:D4"/>
    <mergeCell ref="G2:G4"/>
    <mergeCell ref="H2:H4"/>
    <mergeCell ref="E3:E4"/>
    <mergeCell ref="I3:I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2:L28"/>
  <sheetViews>
    <sheetView showGridLines="0" zoomScaleNormal="100" workbookViewId="0">
      <selection activeCell="B11" sqref="B11:H19"/>
    </sheetView>
  </sheetViews>
  <sheetFormatPr baseColWidth="10" defaultColWidth="11" defaultRowHeight="14.25" x14ac:dyDescent="0.2"/>
  <cols>
    <col min="1" max="1" width="3.875" style="271" customWidth="1"/>
    <col min="2" max="2" width="11" style="271"/>
    <col min="3" max="3" width="18" style="271" customWidth="1"/>
    <col min="4" max="4" width="14.75" style="271" customWidth="1"/>
    <col min="5" max="11" width="11" style="271"/>
    <col min="12" max="12" width="12.5" style="271" customWidth="1"/>
    <col min="13" max="16384" width="11" style="271"/>
  </cols>
  <sheetData>
    <row r="2" spans="1:12" ht="15" x14ac:dyDescent="0.25">
      <c r="A2" s="573" t="s">
        <v>46</v>
      </c>
      <c r="B2" s="573"/>
      <c r="C2" s="573"/>
    </row>
    <row r="4" spans="1:12" x14ac:dyDescent="0.2">
      <c r="B4" s="568" t="s">
        <v>336</v>
      </c>
      <c r="C4" s="568"/>
      <c r="D4" s="327">
        <f>SUM('Bildungs- und Beratungspersonal'!O28,'Bildungs- und Beratungspersonal'!O62,'Bildungs- und Beratungspersonal'!L62)</f>
        <v>0</v>
      </c>
    </row>
    <row r="5" spans="1:12" x14ac:dyDescent="0.2">
      <c r="B5" s="308" t="s">
        <v>335</v>
      </c>
      <c r="C5" s="308"/>
      <c r="D5" s="338">
        <f>ROUND(D4*0.4,2)</f>
        <v>0</v>
      </c>
    </row>
    <row r="6" spans="1:12" x14ac:dyDescent="0.2">
      <c r="B6" s="569" t="s">
        <v>48</v>
      </c>
      <c r="C6" s="570"/>
      <c r="D6" s="576">
        <f>SUM(D4+D5)</f>
        <v>0</v>
      </c>
      <c r="E6" s="574"/>
      <c r="F6" s="574"/>
      <c r="G6" s="575"/>
    </row>
    <row r="7" spans="1:12" x14ac:dyDescent="0.2">
      <c r="B7" s="571"/>
      <c r="C7" s="572"/>
      <c r="D7" s="577"/>
      <c r="E7" s="574"/>
      <c r="F7" s="574"/>
      <c r="G7" s="575"/>
    </row>
    <row r="9" spans="1:12" x14ac:dyDescent="0.2"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</row>
    <row r="10" spans="1:12" x14ac:dyDescent="0.2">
      <c r="B10" s="565" t="s">
        <v>43</v>
      </c>
      <c r="C10" s="566"/>
      <c r="D10" s="566"/>
      <c r="E10" s="566"/>
      <c r="F10" s="566"/>
      <c r="G10" s="566"/>
      <c r="H10" s="567"/>
    </row>
    <row r="11" spans="1:12" x14ac:dyDescent="0.2">
      <c r="B11" s="445"/>
      <c r="C11" s="446"/>
      <c r="D11" s="446"/>
      <c r="E11" s="446"/>
      <c r="F11" s="446"/>
      <c r="G11" s="446"/>
      <c r="H11" s="447"/>
    </row>
    <row r="12" spans="1:12" x14ac:dyDescent="0.2">
      <c r="B12" s="448"/>
      <c r="C12" s="458"/>
      <c r="D12" s="458"/>
      <c r="E12" s="458"/>
      <c r="F12" s="458"/>
      <c r="G12" s="458"/>
      <c r="H12" s="450"/>
    </row>
    <row r="13" spans="1:12" x14ac:dyDescent="0.2">
      <c r="B13" s="448"/>
      <c r="C13" s="458"/>
      <c r="D13" s="458"/>
      <c r="E13" s="458"/>
      <c r="F13" s="458"/>
      <c r="G13" s="458"/>
      <c r="H13" s="450"/>
    </row>
    <row r="14" spans="1:12" x14ac:dyDescent="0.2">
      <c r="B14" s="448"/>
      <c r="C14" s="458"/>
      <c r="D14" s="458"/>
      <c r="E14" s="458"/>
      <c r="F14" s="458"/>
      <c r="G14" s="458"/>
      <c r="H14" s="450"/>
    </row>
    <row r="15" spans="1:12" x14ac:dyDescent="0.2">
      <c r="B15" s="448"/>
      <c r="C15" s="458"/>
      <c r="D15" s="458"/>
      <c r="E15" s="458"/>
      <c r="F15" s="458"/>
      <c r="G15" s="458"/>
      <c r="H15" s="450"/>
    </row>
    <row r="16" spans="1:12" x14ac:dyDescent="0.2">
      <c r="B16" s="448"/>
      <c r="C16" s="458"/>
      <c r="D16" s="458"/>
      <c r="E16" s="458"/>
      <c r="F16" s="458"/>
      <c r="G16" s="458"/>
      <c r="H16" s="450"/>
    </row>
    <row r="17" spans="2:12" x14ac:dyDescent="0.2">
      <c r="B17" s="448"/>
      <c r="C17" s="458"/>
      <c r="D17" s="458"/>
      <c r="E17" s="458"/>
      <c r="F17" s="458"/>
      <c r="G17" s="458"/>
      <c r="H17" s="450"/>
    </row>
    <row r="18" spans="2:12" x14ac:dyDescent="0.2">
      <c r="B18" s="448"/>
      <c r="C18" s="458"/>
      <c r="D18" s="458"/>
      <c r="E18" s="458"/>
      <c r="F18" s="458"/>
      <c r="G18" s="458"/>
      <c r="H18" s="450"/>
    </row>
    <row r="19" spans="2:12" x14ac:dyDescent="0.2">
      <c r="B19" s="451"/>
      <c r="C19" s="452"/>
      <c r="D19" s="452"/>
      <c r="E19" s="452"/>
      <c r="F19" s="452"/>
      <c r="G19" s="452"/>
      <c r="H19" s="453"/>
    </row>
    <row r="22" spans="2:12" s="390" customFormat="1" x14ac:dyDescent="0.2">
      <c r="B22" s="414" t="s">
        <v>350</v>
      </c>
      <c r="C22" s="412"/>
      <c r="D22" s="412"/>
      <c r="E22" s="412"/>
      <c r="F22" s="412"/>
      <c r="G22" s="412"/>
      <c r="H22" s="412"/>
      <c r="I22" s="412"/>
      <c r="J22" s="412"/>
      <c r="K22" s="412"/>
      <c r="L22" s="413"/>
    </row>
    <row r="23" spans="2:12" s="390" customFormat="1" x14ac:dyDescent="0.2">
      <c r="B23" s="415" t="s">
        <v>355</v>
      </c>
      <c r="C23" s="416"/>
      <c r="D23" s="416"/>
      <c r="E23" s="417"/>
      <c r="F23" s="417"/>
      <c r="G23" s="418"/>
      <c r="H23" s="418"/>
      <c r="I23" s="416"/>
      <c r="J23" s="416"/>
      <c r="K23" s="416"/>
      <c r="L23" s="419"/>
    </row>
    <row r="24" spans="2:12" s="390" customFormat="1" x14ac:dyDescent="0.2">
      <c r="B24" s="415"/>
      <c r="C24" s="416"/>
      <c r="D24" s="416"/>
      <c r="E24" s="417"/>
      <c r="F24" s="417"/>
      <c r="G24" s="418"/>
      <c r="H24" s="418"/>
      <c r="I24" s="416"/>
      <c r="J24" s="416"/>
      <c r="K24" s="416"/>
      <c r="L24" s="419"/>
    </row>
    <row r="25" spans="2:12" s="390" customFormat="1" x14ac:dyDescent="0.2">
      <c r="B25" s="415" t="s">
        <v>356</v>
      </c>
      <c r="C25" s="416"/>
      <c r="D25" s="416"/>
      <c r="E25" s="417"/>
      <c r="F25" s="417"/>
      <c r="G25" s="418"/>
      <c r="H25" s="418"/>
      <c r="I25" s="416"/>
      <c r="J25" s="416"/>
      <c r="K25" s="416"/>
      <c r="L25" s="419"/>
    </row>
    <row r="26" spans="2:12" s="390" customFormat="1" x14ac:dyDescent="0.2">
      <c r="B26" s="415" t="s">
        <v>357</v>
      </c>
      <c r="C26" s="416"/>
      <c r="D26" s="416"/>
      <c r="E26" s="416"/>
      <c r="F26" s="416"/>
      <c r="G26" s="416"/>
      <c r="H26" s="416"/>
      <c r="I26" s="416"/>
      <c r="J26" s="416"/>
      <c r="K26" s="416"/>
      <c r="L26" s="419"/>
    </row>
    <row r="27" spans="2:12" s="390" customFormat="1" x14ac:dyDescent="0.2">
      <c r="B27" s="415" t="s">
        <v>358</v>
      </c>
      <c r="C27" s="416"/>
      <c r="D27" s="416"/>
      <c r="E27" s="416"/>
      <c r="F27" s="416"/>
      <c r="G27" s="416"/>
      <c r="H27" s="416"/>
      <c r="I27" s="416"/>
      <c r="J27" s="416"/>
      <c r="K27" s="416"/>
      <c r="L27" s="419"/>
    </row>
    <row r="28" spans="2:12" s="390" customFormat="1" x14ac:dyDescent="0.2">
      <c r="B28" s="420" t="s">
        <v>354</v>
      </c>
      <c r="C28" s="421"/>
      <c r="D28" s="421"/>
      <c r="E28" s="421"/>
      <c r="F28" s="421"/>
      <c r="G28" s="421"/>
      <c r="H28" s="421"/>
      <c r="I28" s="421"/>
      <c r="J28" s="421"/>
      <c r="K28" s="421"/>
      <c r="L28" s="422"/>
    </row>
  </sheetData>
  <sheetProtection password="C42B" sheet="1" selectLockedCells="1"/>
  <mergeCells count="8">
    <mergeCell ref="B11:H19"/>
    <mergeCell ref="B10:H10"/>
    <mergeCell ref="B4:C4"/>
    <mergeCell ref="B6:C7"/>
    <mergeCell ref="A2:C2"/>
    <mergeCell ref="E6:F7"/>
    <mergeCell ref="G6:G7"/>
    <mergeCell ref="D6:D7"/>
  </mergeCell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www.nbank.de&amp;R&amp;8Projektkalkulation QuA Version 1.0 (12.02.2016)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2:L41"/>
  <sheetViews>
    <sheetView showGridLines="0" zoomScaleNormal="100" workbookViewId="0">
      <selection activeCell="G34" sqref="G34"/>
    </sheetView>
  </sheetViews>
  <sheetFormatPr baseColWidth="10" defaultColWidth="11" defaultRowHeight="14.25" x14ac:dyDescent="0.2"/>
  <cols>
    <col min="1" max="1" width="3.625" style="271" customWidth="1"/>
    <col min="2" max="2" width="11" style="271"/>
    <col min="3" max="3" width="18" style="271" customWidth="1"/>
    <col min="4" max="4" width="14.75" style="271" customWidth="1"/>
    <col min="5" max="5" width="15" style="271" customWidth="1"/>
    <col min="6" max="6" width="14.75" style="271" customWidth="1"/>
    <col min="7" max="16384" width="11" style="271"/>
  </cols>
  <sheetData>
    <row r="2" spans="1:6" ht="15" x14ac:dyDescent="0.25">
      <c r="A2" s="573" t="s">
        <v>263</v>
      </c>
      <c r="B2" s="573"/>
      <c r="C2" s="573"/>
    </row>
    <row r="3" spans="1:6" s="390" customFormat="1" ht="15.75" thickBot="1" x14ac:dyDescent="0.3">
      <c r="A3" s="340"/>
    </row>
    <row r="4" spans="1:6" ht="15.75" thickTop="1" thickBot="1" x14ac:dyDescent="0.25">
      <c r="D4" s="348" t="s">
        <v>264</v>
      </c>
      <c r="E4" s="349" t="s">
        <v>265</v>
      </c>
      <c r="F4" s="350" t="s">
        <v>49</v>
      </c>
    </row>
    <row r="5" spans="1:6" ht="15" thickTop="1" x14ac:dyDescent="0.2">
      <c r="B5" s="568" t="s">
        <v>336</v>
      </c>
      <c r="C5" s="568"/>
      <c r="D5" s="351">
        <f>Restkostenpauschale!D4</f>
        <v>0</v>
      </c>
      <c r="E5" s="352">
        <f>IF(D5="",0,(SUM(Eingruppierung!R16)))</f>
        <v>0</v>
      </c>
      <c r="F5" s="353">
        <f>IF(E5="",0,(D5-E5))</f>
        <v>0</v>
      </c>
    </row>
    <row r="6" spans="1:6" hidden="1" x14ac:dyDescent="0.2">
      <c r="B6" s="568" t="s">
        <v>47</v>
      </c>
      <c r="C6" s="568"/>
      <c r="D6" s="354">
        <f>'Bildungs- und Beratungspersonal'!F108</f>
        <v>0</v>
      </c>
      <c r="E6" s="355" t="e">
        <f>#REF!</f>
        <v>#REF!</v>
      </c>
      <c r="F6" s="353" t="e">
        <f>IF(E6="",0,(D6-E6))</f>
        <v>#REF!</v>
      </c>
    </row>
    <row r="7" spans="1:6" hidden="1" x14ac:dyDescent="0.2">
      <c r="B7" s="568" t="s">
        <v>320</v>
      </c>
      <c r="C7" s="568"/>
      <c r="D7" s="354" t="e">
        <f>#REF!</f>
        <v>#REF!</v>
      </c>
      <c r="E7" s="355" t="e">
        <f>#REF!</f>
        <v>#REF!</v>
      </c>
      <c r="F7" s="353" t="e">
        <f>IF(E7="",0,(D7-E7))</f>
        <v>#REF!</v>
      </c>
    </row>
    <row r="8" spans="1:6" hidden="1" x14ac:dyDescent="0.2">
      <c r="B8" s="568" t="s">
        <v>44</v>
      </c>
      <c r="C8" s="568"/>
      <c r="D8" s="354" t="e">
        <f>#REF!</f>
        <v>#REF!</v>
      </c>
      <c r="E8" s="355" t="e">
        <f>#REF!</f>
        <v>#REF!</v>
      </c>
      <c r="F8" s="353" t="e">
        <f>IF(E8="",0,(D8-E8))</f>
        <v>#REF!</v>
      </c>
    </row>
    <row r="9" spans="1:6" hidden="1" x14ac:dyDescent="0.2">
      <c r="B9" s="342"/>
      <c r="C9" s="343"/>
      <c r="D9" s="342"/>
      <c r="E9" s="356"/>
      <c r="F9" s="357"/>
    </row>
    <row r="10" spans="1:6" hidden="1" x14ac:dyDescent="0.2">
      <c r="B10" s="344"/>
      <c r="C10" s="345" t="s">
        <v>21</v>
      </c>
      <c r="D10" s="358" t="e">
        <f>SUM(D5:D9)</f>
        <v>#REF!</v>
      </c>
      <c r="E10" s="359" t="e">
        <f>SUM(E5:E8)</f>
        <v>#REF!</v>
      </c>
      <c r="F10" s="360" t="e">
        <f>IF(E10="",0,(D10-E10))</f>
        <v>#REF!</v>
      </c>
    </row>
    <row r="11" spans="1:6" hidden="1" x14ac:dyDescent="0.2">
      <c r="B11" s="346"/>
      <c r="C11" s="347"/>
      <c r="D11" s="346"/>
      <c r="E11" s="361"/>
      <c r="F11" s="362"/>
    </row>
    <row r="12" spans="1:6" ht="15" thickBot="1" x14ac:dyDescent="0.25">
      <c r="B12" s="308" t="s">
        <v>335</v>
      </c>
      <c r="C12" s="308"/>
      <c r="D12" s="363">
        <f>Restkostenpauschale!D5</f>
        <v>0</v>
      </c>
      <c r="E12" s="364">
        <f>ROUND(E5*0.4,2)</f>
        <v>0</v>
      </c>
      <c r="F12" s="365">
        <f>IF(E12="",0,(D12-E12))</f>
        <v>0</v>
      </c>
    </row>
    <row r="13" spans="1:6" ht="15" thickTop="1" x14ac:dyDescent="0.2"/>
    <row r="14" spans="1:6" ht="15.75" hidden="1" thickTop="1" thickBot="1" x14ac:dyDescent="0.25">
      <c r="B14" s="596" t="s">
        <v>321</v>
      </c>
      <c r="C14" s="597"/>
      <c r="E14" s="382" t="e">
        <f>Restkostenpauschale!#REF!</f>
        <v>#REF!</v>
      </c>
    </row>
    <row r="15" spans="1:6" ht="15" thickBot="1" x14ac:dyDescent="0.25"/>
    <row r="16" spans="1:6" ht="15" thickTop="1" x14ac:dyDescent="0.2">
      <c r="B16" s="569" t="s">
        <v>48</v>
      </c>
      <c r="C16" s="570"/>
      <c r="D16" s="594">
        <f>IF(Restkostenpauschale!D6="","",Restkostenpauschale!D6)</f>
        <v>0</v>
      </c>
      <c r="E16" s="590">
        <f>SUM(E5+E12)</f>
        <v>0</v>
      </c>
      <c r="F16" s="592">
        <f>IF(E16="",0,(D16-E16))</f>
        <v>0</v>
      </c>
    </row>
    <row r="17" spans="2:12" ht="15" thickBot="1" x14ac:dyDescent="0.25">
      <c r="B17" s="571"/>
      <c r="C17" s="572"/>
      <c r="D17" s="595"/>
      <c r="E17" s="591"/>
      <c r="F17" s="593"/>
    </row>
    <row r="18" spans="2:12" ht="15" thickTop="1" x14ac:dyDescent="0.2"/>
    <row r="19" spans="2:12" ht="15" customHeight="1" x14ac:dyDescent="0.2"/>
    <row r="22" spans="2:12" x14ac:dyDescent="0.2">
      <c r="B22" s="565" t="s">
        <v>266</v>
      </c>
      <c r="C22" s="566"/>
      <c r="D22" s="566"/>
      <c r="E22" s="566"/>
      <c r="F22" s="566"/>
      <c r="G22" s="566"/>
      <c r="H22" s="566"/>
      <c r="I22" s="566"/>
      <c r="J22" s="566"/>
      <c r="K22" s="566"/>
      <c r="L22" s="567"/>
    </row>
    <row r="23" spans="2:12" x14ac:dyDescent="0.2">
      <c r="B23" s="581"/>
      <c r="C23" s="582"/>
      <c r="D23" s="582"/>
      <c r="E23" s="582"/>
      <c r="F23" s="582"/>
      <c r="G23" s="582"/>
      <c r="H23" s="582"/>
      <c r="I23" s="582"/>
      <c r="J23" s="582"/>
      <c r="K23" s="582"/>
      <c r="L23" s="583"/>
    </row>
    <row r="24" spans="2:12" x14ac:dyDescent="0.2">
      <c r="B24" s="584"/>
      <c r="C24" s="585"/>
      <c r="D24" s="585"/>
      <c r="E24" s="585"/>
      <c r="F24" s="585"/>
      <c r="G24" s="585"/>
      <c r="H24" s="585"/>
      <c r="I24" s="585"/>
      <c r="J24" s="585"/>
      <c r="K24" s="585"/>
      <c r="L24" s="586"/>
    </row>
    <row r="25" spans="2:12" x14ac:dyDescent="0.2">
      <c r="B25" s="584"/>
      <c r="C25" s="585"/>
      <c r="D25" s="585"/>
      <c r="E25" s="585"/>
      <c r="F25" s="585"/>
      <c r="G25" s="585"/>
      <c r="H25" s="585"/>
      <c r="I25" s="585"/>
      <c r="J25" s="585"/>
      <c r="K25" s="585"/>
      <c r="L25" s="586"/>
    </row>
    <row r="26" spans="2:12" x14ac:dyDescent="0.2">
      <c r="B26" s="584"/>
      <c r="C26" s="585"/>
      <c r="D26" s="585"/>
      <c r="E26" s="585"/>
      <c r="F26" s="585"/>
      <c r="G26" s="585"/>
      <c r="H26" s="585"/>
      <c r="I26" s="585"/>
      <c r="J26" s="585"/>
      <c r="K26" s="585"/>
      <c r="L26" s="586"/>
    </row>
    <row r="27" spans="2:12" x14ac:dyDescent="0.2">
      <c r="B27" s="584"/>
      <c r="C27" s="585"/>
      <c r="D27" s="585"/>
      <c r="E27" s="585"/>
      <c r="F27" s="585"/>
      <c r="G27" s="585"/>
      <c r="H27" s="585"/>
      <c r="I27" s="585"/>
      <c r="J27" s="585"/>
      <c r="K27" s="585"/>
      <c r="L27" s="586"/>
    </row>
    <row r="28" spans="2:12" x14ac:dyDescent="0.2">
      <c r="B28" s="584"/>
      <c r="C28" s="585"/>
      <c r="D28" s="585"/>
      <c r="E28" s="585"/>
      <c r="F28" s="585"/>
      <c r="G28" s="585"/>
      <c r="H28" s="585"/>
      <c r="I28" s="585"/>
      <c r="J28" s="585"/>
      <c r="K28" s="585"/>
      <c r="L28" s="586"/>
    </row>
    <row r="29" spans="2:12" x14ac:dyDescent="0.2">
      <c r="B29" s="584"/>
      <c r="C29" s="585"/>
      <c r="D29" s="585"/>
      <c r="E29" s="585"/>
      <c r="F29" s="585"/>
      <c r="G29" s="585"/>
      <c r="H29" s="585"/>
      <c r="I29" s="585"/>
      <c r="J29" s="585"/>
      <c r="K29" s="585"/>
      <c r="L29" s="586"/>
    </row>
    <row r="30" spans="2:12" x14ac:dyDescent="0.2">
      <c r="B30" s="584"/>
      <c r="C30" s="585"/>
      <c r="D30" s="585"/>
      <c r="E30" s="585"/>
      <c r="F30" s="585"/>
      <c r="G30" s="585"/>
      <c r="H30" s="585"/>
      <c r="I30" s="585"/>
      <c r="J30" s="585"/>
      <c r="K30" s="585"/>
      <c r="L30" s="586"/>
    </row>
    <row r="31" spans="2:12" x14ac:dyDescent="0.2">
      <c r="B31" s="587"/>
      <c r="C31" s="588"/>
      <c r="D31" s="588"/>
      <c r="E31" s="588"/>
      <c r="F31" s="588"/>
      <c r="G31" s="588"/>
      <c r="H31" s="588"/>
      <c r="I31" s="588"/>
      <c r="J31" s="588"/>
      <c r="K31" s="588"/>
      <c r="L31" s="589"/>
    </row>
    <row r="34" spans="2:11" x14ac:dyDescent="0.2">
      <c r="B34" s="578" t="s">
        <v>267</v>
      </c>
      <c r="C34" s="579"/>
      <c r="D34" s="579"/>
      <c r="E34" s="579"/>
      <c r="F34" s="580"/>
      <c r="G34" s="371"/>
      <c r="I34" s="366" t="str">
        <f>IF(G34="nein","Förderung nicht möglich!","")</f>
        <v/>
      </c>
      <c r="J34" s="366"/>
    </row>
    <row r="37" spans="2:11" x14ac:dyDescent="0.2">
      <c r="B37" s="337" t="s">
        <v>316</v>
      </c>
      <c r="C37" s="372">
        <f ca="1">TODAY()</f>
        <v>44839</v>
      </c>
    </row>
    <row r="38" spans="2:11" x14ac:dyDescent="0.2">
      <c r="B38" s="367"/>
      <c r="C38" s="368"/>
    </row>
    <row r="39" spans="2:11" x14ac:dyDescent="0.2">
      <c r="B39" s="369"/>
    </row>
    <row r="40" spans="2:11" ht="15" thickBot="1" x14ac:dyDescent="0.25">
      <c r="B40" s="370"/>
      <c r="C40" s="370"/>
      <c r="D40" s="370"/>
      <c r="H40" s="370"/>
      <c r="I40" s="370"/>
      <c r="J40" s="370"/>
      <c r="K40" s="370"/>
    </row>
    <row r="41" spans="2:11" x14ac:dyDescent="0.2">
      <c r="B41" s="369" t="s">
        <v>317</v>
      </c>
      <c r="H41" s="369" t="s">
        <v>318</v>
      </c>
    </row>
  </sheetData>
  <sheetProtection password="C42B" sheet="1" selectLockedCells="1"/>
  <mergeCells count="13">
    <mergeCell ref="A2:C2"/>
    <mergeCell ref="B34:F34"/>
    <mergeCell ref="B22:L22"/>
    <mergeCell ref="B23:L31"/>
    <mergeCell ref="E16:E17"/>
    <mergeCell ref="F16:F17"/>
    <mergeCell ref="D16:D17"/>
    <mergeCell ref="B5:C5"/>
    <mergeCell ref="B6:C6"/>
    <mergeCell ref="B7:C7"/>
    <mergeCell ref="B8:C8"/>
    <mergeCell ref="B16:C17"/>
    <mergeCell ref="B14:C14"/>
  </mergeCells>
  <pageMargins left="0.7" right="0.7" top="0.78740157499999996" bottom="0.78740157499999996" header="0.3" footer="0.3"/>
  <pageSetup paperSize="9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Durchschnittssätze!$F$58:$F$59</xm:f>
          </x14:formula1>
          <xm:sqref>G34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B1:D55"/>
  <sheetViews>
    <sheetView zoomScaleNormal="100" workbookViewId="0">
      <selection activeCell="C6" sqref="C6:D6"/>
    </sheetView>
  </sheetViews>
  <sheetFormatPr baseColWidth="10" defaultColWidth="11" defaultRowHeight="12.75" x14ac:dyDescent="0.2"/>
  <cols>
    <col min="1" max="1" width="4.75" style="278" customWidth="1"/>
    <col min="2" max="2" width="14.75" style="278" customWidth="1"/>
    <col min="3" max="3" width="28.375" style="278" customWidth="1"/>
    <col min="4" max="4" width="13.25" style="278" customWidth="1"/>
    <col min="5" max="16384" width="11" style="278"/>
  </cols>
  <sheetData>
    <row r="1" spans="2:4" x14ac:dyDescent="0.2">
      <c r="B1" s="373" t="s">
        <v>344</v>
      </c>
      <c r="C1" s="373"/>
      <c r="D1" s="391">
        <f ca="1">TODAY()</f>
        <v>44839</v>
      </c>
    </row>
    <row r="3" spans="2:4" x14ac:dyDescent="0.2">
      <c r="B3" s="374" t="s">
        <v>4</v>
      </c>
      <c r="C3" s="600" t="str">
        <f>IF('Allgemeine Angaben'!D17="","",'Allgemeine Angaben'!D17)</f>
        <v/>
      </c>
      <c r="D3" s="601"/>
    </row>
    <row r="4" spans="2:4" ht="28.5" customHeight="1" x14ac:dyDescent="0.2">
      <c r="B4" s="402" t="s">
        <v>349</v>
      </c>
      <c r="C4" s="600" t="str">
        <f>IF('Allgemeine Angaben'!D18="","",'Allgemeine Angaben'!D18)</f>
        <v/>
      </c>
      <c r="D4" s="601"/>
    </row>
    <row r="5" spans="2:4" x14ac:dyDescent="0.2">
      <c r="B5" s="374" t="s">
        <v>0</v>
      </c>
      <c r="C5" s="600" t="str">
        <f>IF('Allgemeine Angaben'!D19="","",'Allgemeine Angaben'!D19)</f>
        <v/>
      </c>
      <c r="D5" s="601"/>
    </row>
    <row r="6" spans="2:4" x14ac:dyDescent="0.2">
      <c r="B6" s="374" t="s">
        <v>2</v>
      </c>
      <c r="C6" s="602"/>
      <c r="D6" s="603"/>
    </row>
    <row r="7" spans="2:4" x14ac:dyDescent="0.2">
      <c r="B7" s="374" t="s">
        <v>1</v>
      </c>
      <c r="C7" s="602" t="str">
        <f>IF('Allgemeine Angaben'!D20="","",'Allgemeine Angaben'!D20)</f>
        <v>wird von NBank vergeben</v>
      </c>
      <c r="D7" s="603"/>
    </row>
    <row r="8" spans="2:4" ht="13.5" x14ac:dyDescent="0.25">
      <c r="B8" s="375"/>
      <c r="C8" s="376"/>
      <c r="D8" s="377"/>
    </row>
    <row r="9" spans="2:4" ht="19.5" customHeight="1" x14ac:dyDescent="0.25">
      <c r="B9" s="272" t="s">
        <v>268</v>
      </c>
      <c r="C9" s="273" t="s">
        <v>269</v>
      </c>
      <c r="D9" s="274"/>
    </row>
    <row r="10" spans="2:4" ht="26.25" customHeight="1" x14ac:dyDescent="0.25">
      <c r="B10" s="282" t="s">
        <v>270</v>
      </c>
      <c r="C10" s="283" t="s">
        <v>271</v>
      </c>
      <c r="D10" s="284">
        <f>Eingruppierung!R14</f>
        <v>0</v>
      </c>
    </row>
    <row r="11" spans="2:4" ht="13.5" x14ac:dyDescent="0.25">
      <c r="B11" s="282" t="s">
        <v>272</v>
      </c>
      <c r="C11" s="283" t="s">
        <v>273</v>
      </c>
      <c r="D11" s="284">
        <f>Eingruppierung!R15</f>
        <v>0</v>
      </c>
    </row>
    <row r="12" spans="2:4" ht="21.75" hidden="1" customHeight="1" x14ac:dyDescent="0.25">
      <c r="B12" s="282" t="s">
        <v>274</v>
      </c>
      <c r="C12" s="283" t="s">
        <v>275</v>
      </c>
      <c r="D12" s="284" t="e">
        <f>#REF!</f>
        <v>#REF!</v>
      </c>
    </row>
    <row r="13" spans="2:4" ht="23.25" hidden="1" customHeight="1" x14ac:dyDescent="0.25">
      <c r="B13" s="282" t="s">
        <v>276</v>
      </c>
      <c r="C13" s="283" t="s">
        <v>277</v>
      </c>
      <c r="D13" s="284" t="e">
        <f>#REF!</f>
        <v>#REF!</v>
      </c>
    </row>
    <row r="14" spans="2:4" ht="18.75" customHeight="1" x14ac:dyDescent="0.25">
      <c r="B14" s="285"/>
      <c r="C14" s="286" t="s">
        <v>336</v>
      </c>
      <c r="D14" s="287">
        <f>SUM(D10:D11)</f>
        <v>0</v>
      </c>
    </row>
    <row r="15" spans="2:4" ht="26.25" hidden="1" customHeight="1" x14ac:dyDescent="0.25">
      <c r="B15" s="275" t="s">
        <v>278</v>
      </c>
      <c r="C15" s="276" t="s">
        <v>279</v>
      </c>
      <c r="D15" s="277"/>
    </row>
    <row r="16" spans="2:4" ht="26.25" hidden="1" customHeight="1" x14ac:dyDescent="0.25">
      <c r="B16" s="282" t="s">
        <v>280</v>
      </c>
      <c r="C16" s="283" t="s">
        <v>281</v>
      </c>
      <c r="D16" s="284" t="e">
        <f>#REF!</f>
        <v>#REF!</v>
      </c>
    </row>
    <row r="17" spans="2:4" ht="27.75" hidden="1" customHeight="1" x14ac:dyDescent="0.25">
      <c r="B17" s="282" t="s">
        <v>282</v>
      </c>
      <c r="C17" s="283" t="s">
        <v>283</v>
      </c>
      <c r="D17" s="284"/>
    </row>
    <row r="18" spans="2:4" ht="27.75" hidden="1" customHeight="1" x14ac:dyDescent="0.25">
      <c r="B18" s="282" t="s">
        <v>284</v>
      </c>
      <c r="C18" s="283" t="s">
        <v>285</v>
      </c>
      <c r="D18" s="284"/>
    </row>
    <row r="19" spans="2:4" ht="22.5" hidden="1" customHeight="1" x14ac:dyDescent="0.25">
      <c r="B19" s="282" t="s">
        <v>286</v>
      </c>
      <c r="C19" s="283" t="s">
        <v>287</v>
      </c>
      <c r="D19" s="284" t="e">
        <f>#REF!</f>
        <v>#REF!</v>
      </c>
    </row>
    <row r="20" spans="2:4" ht="23.25" hidden="1" customHeight="1" x14ac:dyDescent="0.25">
      <c r="B20" s="282" t="s">
        <v>288</v>
      </c>
      <c r="C20" s="283" t="s">
        <v>289</v>
      </c>
      <c r="D20" s="284"/>
    </row>
    <row r="21" spans="2:4" ht="39" hidden="1" customHeight="1" x14ac:dyDescent="0.25">
      <c r="B21" s="282" t="s">
        <v>290</v>
      </c>
      <c r="C21" s="283" t="s">
        <v>291</v>
      </c>
      <c r="D21" s="284"/>
    </row>
    <row r="22" spans="2:4" ht="27.75" hidden="1" customHeight="1" x14ac:dyDescent="0.25">
      <c r="B22" s="282" t="s">
        <v>292</v>
      </c>
      <c r="C22" s="283" t="s">
        <v>293</v>
      </c>
      <c r="D22" s="284" t="e">
        <f>#REF!</f>
        <v>#REF!</v>
      </c>
    </row>
    <row r="23" spans="2:4" ht="17.25" hidden="1" customHeight="1" x14ac:dyDescent="0.25">
      <c r="B23" s="285"/>
      <c r="C23" s="286" t="s">
        <v>294</v>
      </c>
      <c r="D23" s="287" t="e">
        <f>SUM(D16+D19+D22)</f>
        <v>#REF!</v>
      </c>
    </row>
    <row r="24" spans="2:4" ht="20.25" hidden="1" customHeight="1" x14ac:dyDescent="0.25">
      <c r="B24" s="275" t="s">
        <v>295</v>
      </c>
      <c r="C24" s="276" t="s">
        <v>296</v>
      </c>
      <c r="D24" s="277"/>
    </row>
    <row r="25" spans="2:4" ht="42.75" hidden="1" customHeight="1" x14ac:dyDescent="0.25">
      <c r="B25" s="282" t="s">
        <v>297</v>
      </c>
      <c r="C25" s="283" t="s">
        <v>298</v>
      </c>
      <c r="D25" s="284" t="e">
        <f>#REF!</f>
        <v>#REF!</v>
      </c>
    </row>
    <row r="26" spans="2:4" ht="36.75" hidden="1" customHeight="1" x14ac:dyDescent="0.25">
      <c r="B26" s="282" t="s">
        <v>299</v>
      </c>
      <c r="C26" s="283" t="s">
        <v>300</v>
      </c>
      <c r="D26" s="284" t="e">
        <f>#REF!</f>
        <v>#REF!</v>
      </c>
    </row>
    <row r="27" spans="2:4" ht="36" hidden="1" customHeight="1" x14ac:dyDescent="0.25">
      <c r="B27" s="282" t="s">
        <v>301</v>
      </c>
      <c r="C27" s="283" t="s">
        <v>302</v>
      </c>
      <c r="D27" s="284" t="e">
        <f>#REF!</f>
        <v>#REF!</v>
      </c>
    </row>
    <row r="28" spans="2:4" ht="13.5" hidden="1" x14ac:dyDescent="0.25">
      <c r="B28" s="285"/>
      <c r="C28" s="286" t="s">
        <v>44</v>
      </c>
      <c r="D28" s="287" t="e">
        <f>SUM(D25:D27)</f>
        <v>#REF!</v>
      </c>
    </row>
    <row r="29" spans="2:4" ht="13.5" x14ac:dyDescent="0.25">
      <c r="B29" s="275" t="s">
        <v>278</v>
      </c>
      <c r="C29" s="276" t="s">
        <v>337</v>
      </c>
      <c r="D29" s="277"/>
    </row>
    <row r="30" spans="2:4" ht="32.25" customHeight="1" x14ac:dyDescent="0.25">
      <c r="B30" s="282"/>
      <c r="C30" s="286" t="s">
        <v>338</v>
      </c>
      <c r="D30" s="287">
        <f>ROUND(D14*0.4,2)</f>
        <v>0</v>
      </c>
    </row>
    <row r="31" spans="2:4" ht="96" hidden="1" customHeight="1" x14ac:dyDescent="0.25">
      <c r="B31" s="598" t="s">
        <v>303</v>
      </c>
      <c r="C31" s="599"/>
      <c r="D31" s="599"/>
    </row>
    <row r="32" spans="2:4" ht="13.5" x14ac:dyDescent="0.25">
      <c r="B32" s="285" t="s">
        <v>304</v>
      </c>
      <c r="C32" s="286"/>
      <c r="D32" s="287">
        <f>ROUND(D14+D30,2)</f>
        <v>0</v>
      </c>
    </row>
    <row r="33" spans="2:4" ht="13.5" hidden="1" x14ac:dyDescent="0.25">
      <c r="B33" s="288"/>
      <c r="C33" s="289" t="s">
        <v>305</v>
      </c>
      <c r="D33" s="290" t="e">
        <f>'Prüfung Restkostenpauschale'!E14</f>
        <v>#REF!</v>
      </c>
    </row>
    <row r="34" spans="2:4" ht="13.5" hidden="1" x14ac:dyDescent="0.25">
      <c r="B34" s="285" t="s">
        <v>306</v>
      </c>
      <c r="C34" s="286"/>
      <c r="D34" s="287" t="e">
        <f>D32-D33</f>
        <v>#REF!</v>
      </c>
    </row>
    <row r="36" spans="2:4" ht="13.5" x14ac:dyDescent="0.25">
      <c r="B36" s="409" t="s">
        <v>307</v>
      </c>
      <c r="C36" s="410"/>
      <c r="D36" s="411"/>
    </row>
    <row r="37" spans="2:4" ht="13.5" x14ac:dyDescent="0.25">
      <c r="B37" s="288"/>
      <c r="C37" s="289" t="s">
        <v>351</v>
      </c>
      <c r="D37" s="401">
        <f>D32</f>
        <v>0</v>
      </c>
    </row>
    <row r="38" spans="2:4" ht="13.5" x14ac:dyDescent="0.25">
      <c r="B38" s="291" t="s">
        <v>308</v>
      </c>
      <c r="C38" s="292"/>
      <c r="D38" s="293">
        <f>D37</f>
        <v>0</v>
      </c>
    </row>
    <row r="39" spans="2:4" ht="15" x14ac:dyDescent="0.25">
      <c r="B39" s="279"/>
      <c r="C39" s="280"/>
      <c r="D39" s="281"/>
    </row>
    <row r="40" spans="2:4" ht="13.5" x14ac:dyDescent="0.25">
      <c r="B40" s="279"/>
      <c r="C40" s="292" t="s">
        <v>309</v>
      </c>
      <c r="D40" s="290"/>
    </row>
    <row r="41" spans="2:4" ht="13.5" x14ac:dyDescent="0.25">
      <c r="B41" s="279"/>
      <c r="C41" s="289" t="s">
        <v>310</v>
      </c>
      <c r="D41" s="403">
        <f>'Allgemeine Angaben'!E28</f>
        <v>0</v>
      </c>
    </row>
    <row r="42" spans="2:4" ht="14.25" hidden="1" thickBot="1" x14ac:dyDescent="0.3">
      <c r="B42" s="279"/>
      <c r="C42" s="404" t="s">
        <v>311</v>
      </c>
      <c r="D42" s="405" t="e">
        <f>SUM(D43/D41,2)</f>
        <v>#DIV/0!</v>
      </c>
    </row>
    <row r="43" spans="2:4" ht="14.25" hidden="1" thickBot="1" x14ac:dyDescent="0.3">
      <c r="B43" s="279"/>
      <c r="C43" s="404" t="s">
        <v>312</v>
      </c>
      <c r="D43" s="407">
        <f>'Allgemeine Angaben'!E31</f>
        <v>0</v>
      </c>
    </row>
    <row r="44" spans="2:4" ht="13.5" x14ac:dyDescent="0.25">
      <c r="B44" s="279"/>
      <c r="C44" s="292" t="s">
        <v>353</v>
      </c>
      <c r="D44" s="408"/>
    </row>
    <row r="45" spans="2:4" ht="13.5" x14ac:dyDescent="0.25">
      <c r="B45" s="279"/>
      <c r="C45" s="289" t="s">
        <v>352</v>
      </c>
      <c r="D45" s="406" t="e">
        <f>D37/D32</f>
        <v>#DIV/0!</v>
      </c>
    </row>
    <row r="46" spans="2:4" ht="13.5" hidden="1" x14ac:dyDescent="0.25">
      <c r="B46" s="279"/>
      <c r="C46" s="295" t="s">
        <v>313</v>
      </c>
      <c r="D46" s="399" t="e">
        <f>D38/D41</f>
        <v>#DIV/0!</v>
      </c>
    </row>
    <row r="47" spans="2:4" ht="14.25" hidden="1" thickBot="1" x14ac:dyDescent="0.3">
      <c r="B47" s="279"/>
      <c r="C47" s="294" t="s">
        <v>314</v>
      </c>
      <c r="D47" s="296" t="e">
        <f>(D34-D23)/D43</f>
        <v>#REF!</v>
      </c>
    </row>
    <row r="49" spans="3:4" hidden="1" x14ac:dyDescent="0.2">
      <c r="C49" s="378" t="s">
        <v>315</v>
      </c>
      <c r="D49" s="380"/>
    </row>
    <row r="50" spans="3:4" hidden="1" x14ac:dyDescent="0.2"/>
    <row r="51" spans="3:4" hidden="1" x14ac:dyDescent="0.2">
      <c r="C51" s="379" t="e">
        <f>IF(D38=D34, "","Fehler! Finanzierungsplan nicht ausgeglichen")</f>
        <v>#REF!</v>
      </c>
    </row>
    <row r="52" spans="3:4" hidden="1" x14ac:dyDescent="0.2">
      <c r="C52" s="379" t="e">
        <f>IF(D45&gt;50%, "Fehler! Max. Förderquote ESF überschritten", "")</f>
        <v>#DIV/0!</v>
      </c>
    </row>
    <row r="53" spans="3:4" hidden="1" x14ac:dyDescent="0.2">
      <c r="C53" s="379" t="e">
        <f>IF(#REF!&gt;D49, "Fehler! Max. Gesamtörderquote überschritten", "")</f>
        <v>#REF!</v>
      </c>
    </row>
    <row r="54" spans="3:4" hidden="1" x14ac:dyDescent="0.2">
      <c r="C54" s="379" t="e">
        <f>IF(D47&gt;9, "Fehler! Überschreitung Teilnehmerstundensatz","")</f>
        <v>#REF!</v>
      </c>
    </row>
    <row r="55" spans="3:4" hidden="1" x14ac:dyDescent="0.2"/>
  </sheetData>
  <sheetProtection password="C42B" sheet="1" selectLockedCells="1" autoFilter="0"/>
  <protectedRanges>
    <protectedRange sqref="D16:D22 D41:D43 D25:D27 D33 D10:D13 D37" name="Bereich1_2"/>
  </protectedRanges>
  <mergeCells count="6">
    <mergeCell ref="B31:D31"/>
    <mergeCell ref="C3:D3"/>
    <mergeCell ref="C4:D4"/>
    <mergeCell ref="C5:D5"/>
    <mergeCell ref="C6:D6"/>
    <mergeCell ref="C7:D7"/>
  </mergeCells>
  <conditionalFormatting sqref="D16 D33 D22 D19 D10:D13 D25:D27 D41:D43">
    <cfRule type="cellIs" dxfId="0" priority="1" operator="equal">
      <formula>""</formula>
    </cfRule>
  </conditionalFormatting>
  <pageMargins left="0.7" right="0.7" top="0.78740157499999996" bottom="0.78740157499999996" header="0.3" footer="0.3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Durchschnittssätze!$C$71:$C$76</xm:f>
          </x14:formula1>
          <xm:sqref>C6:D6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Allgemeine Angaben</vt:lpstr>
      <vt:lpstr>Bildungs- und Beratungspersonal</vt:lpstr>
      <vt:lpstr>Eingruppierung</vt:lpstr>
      <vt:lpstr>Durchschnittssätze</vt:lpstr>
      <vt:lpstr>Restkostenpauschale</vt:lpstr>
      <vt:lpstr>Prüfung Restkostenpauschale</vt:lpstr>
      <vt:lpstr>F-Plan geprüft</vt:lpstr>
      <vt:lpstr>'Allgemeine Angaben'!Druckbereich</vt:lpstr>
      <vt:lpstr>'Bildungs- und Beratungspersonal'!Druckbereich</vt:lpstr>
      <vt:lpstr>Eingruppierung!Druckbereich</vt:lpstr>
      <vt:lpstr>'F-Plan geprüft'!Druckbereich</vt:lpstr>
      <vt:lpstr>'Prüfung Restkostenpauschale'!Druckbereich</vt:lpstr>
      <vt:lpstr>Restkostenpauschale!Druckbereich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Beck, Bettina</cp:lastModifiedBy>
  <cp:lastPrinted>2016-02-08T08:23:24Z</cp:lastPrinted>
  <dcterms:created xsi:type="dcterms:W3CDTF">2015-01-28T10:11:31Z</dcterms:created>
  <dcterms:modified xsi:type="dcterms:W3CDTF">2022-10-05T08:30:34Z</dcterms:modified>
</cp:coreProperties>
</file>