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4995" yWindow="120" windowWidth="3405" windowHeight="12585" tabRatio="837"/>
  </bookViews>
  <sheets>
    <sheet name="Allgemeine Angaben" sheetId="1" r:id="rId1"/>
    <sheet name="Bildungs- und Beratungspersonal" sheetId="2" r:id="rId2"/>
    <sheet name="Eingruppierung" sheetId="13" state="hidden" r:id="rId3"/>
    <sheet name="Ausdruck für ZE" sheetId="14" state="hidden" r:id="rId4"/>
    <sheet name="Durchschnittssätze" sheetId="15" state="hidden" r:id="rId5"/>
    <sheet name="Prüfung 1.3 u. 1.4" sheetId="12" state="hidden" r:id="rId6"/>
    <sheet name="Vergütungen der Teilnehmenden" sheetId="3" r:id="rId7"/>
    <sheet name="Prüfung Teilnehmer" sheetId="10" state="hidden" r:id="rId8"/>
    <sheet name="Verbrauchsgüter und Ausstattung" sheetId="4" r:id="rId9"/>
    <sheet name="Prüfung Verbrauchsgüter" sheetId="11" state="hidden" r:id="rId10"/>
    <sheet name="Pauschale u. Einnahmen" sheetId="8" r:id="rId11"/>
    <sheet name="Prüfung Pauschale u. Einnahmen" sheetId="5" state="hidden" r:id="rId12"/>
    <sheet name="F-Plan geprüft" sheetId="18" state="hidden" r:id="rId13"/>
  </sheets>
  <definedNames>
    <definedName name="_xlnm.Print_Area" localSheetId="0">'Allgemeine Angaben'!$A$1:$N$41</definedName>
    <definedName name="_xlnm.Print_Area" localSheetId="3">'Ausdruck für ZE'!$B$1:$S$171</definedName>
    <definedName name="_xlnm.Print_Area" localSheetId="1">'Bildungs- und Beratungspersonal'!$A$1:$P$109</definedName>
    <definedName name="_xlnm.Print_Area" localSheetId="2">Eingruppierung!$B$1:$S$182</definedName>
    <definedName name="_xlnm.Print_Area" localSheetId="12">'F-Plan geprüft'!$A$1:$F$77</definedName>
    <definedName name="_xlnm.Print_Area" localSheetId="10">'Pauschale u. Einnahmen'!$A$1:$L$47</definedName>
    <definedName name="_xlnm.Print_Area" localSheetId="5">'Prüfung 1.3 u. 1.4'!$A$1:$O$50</definedName>
    <definedName name="_xlnm.Print_Area" localSheetId="11">'Prüfung Pauschale u. Einnahmen'!$A$1:$M$48</definedName>
    <definedName name="_xlnm.Print_Area" localSheetId="7">'Prüfung Teilnehmer'!$A$1:$O$55</definedName>
    <definedName name="_xlnm.Print_Area" localSheetId="9">'Prüfung Verbrauchsgüter'!$A$1:$R$120</definedName>
    <definedName name="_xlnm.Print_Area" localSheetId="8">'Verbrauchsgüter und Ausstattung'!$A$1:$Q$96</definedName>
    <definedName name="_xlnm.Print_Area" localSheetId="6">'Vergütungen der Teilnehmenden'!$A$1:$M$63</definedName>
    <definedName name="Zeitraum" localSheetId="3">'Ausdruck für ZE'!#REF!</definedName>
    <definedName name="Zeitraum" localSheetId="2">Eingruppierung!#REF!</definedName>
  </definedNames>
  <calcPr calcId="145621"/>
</workbook>
</file>

<file path=xl/calcChain.xml><?xml version="1.0" encoding="utf-8"?>
<calcChain xmlns="http://schemas.openxmlformats.org/spreadsheetml/2006/main">
  <c r="G33" i="8" l="1"/>
  <c r="D4" i="8"/>
  <c r="F45" i="4"/>
  <c r="K62" i="3"/>
  <c r="H46" i="3"/>
  <c r="H45" i="3"/>
  <c r="H44" i="3"/>
  <c r="H47" i="3" s="1"/>
  <c r="H29" i="3"/>
  <c r="H30" i="3"/>
  <c r="H31" i="3"/>
  <c r="H32" i="3"/>
  <c r="J12" i="3"/>
  <c r="J9" i="3"/>
  <c r="F16" i="3"/>
  <c r="B17" i="3"/>
  <c r="F17" i="3"/>
  <c r="C53" i="5" l="1"/>
  <c r="F74" i="2" l="1"/>
  <c r="D1" i="18"/>
  <c r="G8" i="4" l="1"/>
  <c r="G27" i="10" l="1"/>
  <c r="G28" i="10"/>
  <c r="G26" i="10"/>
  <c r="D27" i="10"/>
  <c r="D28" i="10"/>
  <c r="D26" i="10"/>
  <c r="B27" i="10"/>
  <c r="B28" i="10"/>
  <c r="B26" i="10"/>
  <c r="H9" i="10"/>
  <c r="H8" i="10"/>
  <c r="F9" i="10"/>
  <c r="F8" i="10"/>
  <c r="F42" i="10"/>
  <c r="L8" i="10" l="1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72" i="4"/>
  <c r="E14" i="5" l="1"/>
  <c r="D33" i="18" s="1"/>
  <c r="C7" i="18" l="1"/>
  <c r="C5" i="18"/>
  <c r="C4" i="18"/>
  <c r="C3" i="18"/>
  <c r="G42" i="10"/>
  <c r="D42" i="10"/>
  <c r="B42" i="10"/>
  <c r="G52" i="3"/>
  <c r="H42" i="10" s="1"/>
  <c r="I50" i="5"/>
  <c r="D56" i="18"/>
  <c r="D54" i="18"/>
  <c r="D11" i="18"/>
  <c r="D10" i="18"/>
  <c r="I42" i="10" l="1"/>
  <c r="D22" i="18" s="1"/>
  <c r="D55" i="18"/>
  <c r="D48" i="18"/>
  <c r="J42" i="10" l="1"/>
  <c r="G30" i="5"/>
  <c r="I30" i="5" s="1"/>
  <c r="G31" i="5"/>
  <c r="I31" i="5" s="1"/>
  <c r="G32" i="5"/>
  <c r="I32" i="5" s="1"/>
  <c r="G29" i="5"/>
  <c r="G24" i="5"/>
  <c r="I24" i="5" s="1"/>
  <c r="G25" i="5"/>
  <c r="I25" i="5" s="1"/>
  <c r="G26" i="5"/>
  <c r="I26" i="5" s="1"/>
  <c r="G23" i="5"/>
  <c r="I23" i="5" s="1"/>
  <c r="G22" i="5" l="1"/>
  <c r="G28" i="5"/>
  <c r="G34" i="5" s="1"/>
  <c r="I29" i="5"/>
  <c r="D37" i="18"/>
  <c r="I22" i="5"/>
  <c r="K23" i="5"/>
  <c r="D45" i="18"/>
  <c r="K32" i="5"/>
  <c r="D40" i="18"/>
  <c r="K26" i="5"/>
  <c r="D44" i="18"/>
  <c r="K31" i="5"/>
  <c r="D39" i="18"/>
  <c r="K25" i="5"/>
  <c r="D38" i="18"/>
  <c r="K24" i="5"/>
  <c r="D43" i="18"/>
  <c r="K30" i="5"/>
  <c r="C6" i="13"/>
  <c r="C6" i="14"/>
  <c r="I7" i="13"/>
  <c r="I7" i="14" s="1"/>
  <c r="I6" i="13"/>
  <c r="I6" i="14" s="1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C5" i="14"/>
  <c r="B11" i="14"/>
  <c r="D11" i="14"/>
  <c r="E11" i="14"/>
  <c r="F11" i="14"/>
  <c r="G11" i="14"/>
  <c r="H11" i="14"/>
  <c r="I11" i="14"/>
  <c r="L11" i="14"/>
  <c r="B12" i="14"/>
  <c r="D12" i="14"/>
  <c r="E12" i="14"/>
  <c r="F12" i="14"/>
  <c r="G12" i="14"/>
  <c r="H12" i="14"/>
  <c r="I12" i="14"/>
  <c r="L12" i="14"/>
  <c r="B13" i="14"/>
  <c r="D13" i="14"/>
  <c r="E13" i="14"/>
  <c r="F13" i="14"/>
  <c r="G13" i="14"/>
  <c r="H13" i="14"/>
  <c r="I13" i="14"/>
  <c r="L13" i="14"/>
  <c r="B14" i="14"/>
  <c r="D14" i="14"/>
  <c r="E14" i="14"/>
  <c r="F14" i="14"/>
  <c r="G14" i="14"/>
  <c r="H14" i="14"/>
  <c r="I14" i="14"/>
  <c r="L14" i="14"/>
  <c r="B15" i="14"/>
  <c r="D15" i="14"/>
  <c r="E15" i="14"/>
  <c r="F15" i="14"/>
  <c r="G15" i="14"/>
  <c r="H15" i="14"/>
  <c r="I15" i="14"/>
  <c r="L15" i="14"/>
  <c r="B16" i="14"/>
  <c r="D16" i="14"/>
  <c r="E16" i="14"/>
  <c r="F16" i="14"/>
  <c r="G16" i="14"/>
  <c r="H16" i="14"/>
  <c r="I16" i="14"/>
  <c r="L16" i="14"/>
  <c r="B17" i="14"/>
  <c r="D17" i="14"/>
  <c r="E17" i="14"/>
  <c r="F17" i="14"/>
  <c r="G17" i="14"/>
  <c r="H17" i="14"/>
  <c r="I17" i="14"/>
  <c r="L17" i="14"/>
  <c r="B18" i="14"/>
  <c r="D18" i="14"/>
  <c r="E18" i="14"/>
  <c r="F18" i="14"/>
  <c r="G18" i="14"/>
  <c r="H18" i="14"/>
  <c r="I18" i="14"/>
  <c r="L18" i="14"/>
  <c r="B19" i="14"/>
  <c r="D19" i="14"/>
  <c r="E19" i="14"/>
  <c r="F19" i="14"/>
  <c r="G19" i="14"/>
  <c r="H19" i="14"/>
  <c r="I19" i="14"/>
  <c r="L19" i="14"/>
  <c r="B20" i="14"/>
  <c r="D20" i="14"/>
  <c r="E20" i="14"/>
  <c r="F20" i="14"/>
  <c r="G20" i="14"/>
  <c r="H20" i="14"/>
  <c r="I20" i="14"/>
  <c r="L20" i="14"/>
  <c r="B26" i="14"/>
  <c r="C26" i="14"/>
  <c r="D26" i="14"/>
  <c r="E26" i="14"/>
  <c r="F26" i="14"/>
  <c r="H26" i="14"/>
  <c r="I26" i="14"/>
  <c r="K26" i="14"/>
  <c r="L26" i="14"/>
  <c r="M26" i="14"/>
  <c r="B27" i="14"/>
  <c r="C27" i="14"/>
  <c r="D27" i="14"/>
  <c r="E27" i="14"/>
  <c r="F27" i="14"/>
  <c r="H27" i="14"/>
  <c r="K27" i="14" s="1"/>
  <c r="I27" i="14"/>
  <c r="L27" i="14"/>
  <c r="M27" i="14"/>
  <c r="B28" i="14"/>
  <c r="C28" i="14"/>
  <c r="D28" i="14"/>
  <c r="E28" i="14"/>
  <c r="F28" i="14"/>
  <c r="H28" i="14"/>
  <c r="I28" i="14"/>
  <c r="K28" i="14"/>
  <c r="L28" i="14"/>
  <c r="M28" i="14"/>
  <c r="B29" i="14"/>
  <c r="C29" i="14"/>
  <c r="D29" i="14"/>
  <c r="E29" i="14"/>
  <c r="F29" i="14"/>
  <c r="H29" i="14"/>
  <c r="K29" i="14" s="1"/>
  <c r="I29" i="14"/>
  <c r="L29" i="14"/>
  <c r="M29" i="14"/>
  <c r="B30" i="14"/>
  <c r="C30" i="14"/>
  <c r="D30" i="14"/>
  <c r="E30" i="14"/>
  <c r="F30" i="14"/>
  <c r="H30" i="14"/>
  <c r="I30" i="14"/>
  <c r="K30" i="14"/>
  <c r="L30" i="14"/>
  <c r="M30" i="14"/>
  <c r="B31" i="14"/>
  <c r="C31" i="14"/>
  <c r="D31" i="14"/>
  <c r="E31" i="14"/>
  <c r="F31" i="14"/>
  <c r="H31" i="14"/>
  <c r="K31" i="14" s="1"/>
  <c r="I31" i="14"/>
  <c r="L31" i="14"/>
  <c r="M31" i="14"/>
  <c r="B32" i="14"/>
  <c r="C32" i="14"/>
  <c r="D32" i="14"/>
  <c r="E32" i="14"/>
  <c r="F32" i="14"/>
  <c r="H32" i="14"/>
  <c r="I32" i="14"/>
  <c r="K32" i="14"/>
  <c r="L32" i="14"/>
  <c r="M32" i="14"/>
  <c r="B33" i="14"/>
  <c r="C33" i="14"/>
  <c r="D33" i="14"/>
  <c r="E33" i="14"/>
  <c r="F33" i="14"/>
  <c r="H33" i="14"/>
  <c r="K33" i="14" s="1"/>
  <c r="I33" i="14"/>
  <c r="L33" i="14"/>
  <c r="M33" i="14"/>
  <c r="B34" i="14"/>
  <c r="C34" i="14"/>
  <c r="D34" i="14"/>
  <c r="E34" i="14"/>
  <c r="F34" i="14"/>
  <c r="H34" i="14"/>
  <c r="I34" i="14"/>
  <c r="K34" i="14"/>
  <c r="L34" i="14"/>
  <c r="M34" i="14"/>
  <c r="B35" i="14"/>
  <c r="C35" i="14"/>
  <c r="D35" i="14"/>
  <c r="E35" i="14"/>
  <c r="F35" i="14"/>
  <c r="H35" i="14"/>
  <c r="K35" i="14" s="1"/>
  <c r="I35" i="14"/>
  <c r="L35" i="14"/>
  <c r="M35" i="14"/>
  <c r="B36" i="14"/>
  <c r="C36" i="14"/>
  <c r="D36" i="14"/>
  <c r="E36" i="14"/>
  <c r="F36" i="14"/>
  <c r="H36" i="14"/>
  <c r="I36" i="14"/>
  <c r="K36" i="14"/>
  <c r="L36" i="14"/>
  <c r="M36" i="14"/>
  <c r="B41" i="14"/>
  <c r="C41" i="14"/>
  <c r="D41" i="14"/>
  <c r="E41" i="14"/>
  <c r="F41" i="14"/>
  <c r="H41" i="14"/>
  <c r="I41" i="14"/>
  <c r="K41" i="14"/>
  <c r="L41" i="14"/>
  <c r="M41" i="14"/>
  <c r="B42" i="14"/>
  <c r="C42" i="14"/>
  <c r="D42" i="14"/>
  <c r="E42" i="14"/>
  <c r="F42" i="14"/>
  <c r="H42" i="14"/>
  <c r="I42" i="14"/>
  <c r="L42" i="14"/>
  <c r="M42" i="14"/>
  <c r="B43" i="14"/>
  <c r="C43" i="14"/>
  <c r="D43" i="14"/>
  <c r="E43" i="14"/>
  <c r="F43" i="14"/>
  <c r="H43" i="14"/>
  <c r="I43" i="14"/>
  <c r="K43" i="14"/>
  <c r="L43" i="14"/>
  <c r="M43" i="14"/>
  <c r="B44" i="14"/>
  <c r="C44" i="14"/>
  <c r="D44" i="14"/>
  <c r="E44" i="14"/>
  <c r="F44" i="14"/>
  <c r="H44" i="14"/>
  <c r="K44" i="14" s="1"/>
  <c r="I44" i="14"/>
  <c r="L44" i="14"/>
  <c r="M44" i="14"/>
  <c r="B45" i="14"/>
  <c r="C45" i="14"/>
  <c r="D45" i="14"/>
  <c r="E45" i="14"/>
  <c r="F45" i="14"/>
  <c r="H45" i="14"/>
  <c r="I45" i="14"/>
  <c r="K45" i="14"/>
  <c r="L45" i="14"/>
  <c r="M45" i="14"/>
  <c r="B46" i="14"/>
  <c r="C46" i="14"/>
  <c r="D46" i="14"/>
  <c r="E46" i="14"/>
  <c r="F46" i="14"/>
  <c r="H46" i="14"/>
  <c r="K46" i="14" s="1"/>
  <c r="I46" i="14"/>
  <c r="L46" i="14"/>
  <c r="M46" i="14"/>
  <c r="B47" i="14"/>
  <c r="C47" i="14"/>
  <c r="D47" i="14"/>
  <c r="E47" i="14"/>
  <c r="F47" i="14"/>
  <c r="H47" i="14"/>
  <c r="I47" i="14"/>
  <c r="K47" i="14"/>
  <c r="L47" i="14"/>
  <c r="M47" i="14"/>
  <c r="B48" i="14"/>
  <c r="C48" i="14"/>
  <c r="D48" i="14"/>
  <c r="E48" i="14"/>
  <c r="F48" i="14"/>
  <c r="H48" i="14"/>
  <c r="I48" i="14"/>
  <c r="L48" i="14"/>
  <c r="M48" i="14"/>
  <c r="B49" i="14"/>
  <c r="C49" i="14"/>
  <c r="D49" i="14"/>
  <c r="E49" i="14"/>
  <c r="F49" i="14"/>
  <c r="H49" i="14"/>
  <c r="I49" i="14"/>
  <c r="K49" i="14"/>
  <c r="L49" i="14"/>
  <c r="M49" i="14"/>
  <c r="B50" i="14"/>
  <c r="C50" i="14"/>
  <c r="D50" i="14"/>
  <c r="E50" i="14"/>
  <c r="F50" i="14"/>
  <c r="H50" i="14"/>
  <c r="I50" i="14"/>
  <c r="L50" i="14"/>
  <c r="M50" i="14"/>
  <c r="B51" i="14"/>
  <c r="C51" i="14"/>
  <c r="D51" i="14"/>
  <c r="E51" i="14"/>
  <c r="F51" i="14"/>
  <c r="H51" i="14"/>
  <c r="I51" i="14"/>
  <c r="K51" i="14"/>
  <c r="L51" i="14"/>
  <c r="M51" i="14"/>
  <c r="B56" i="14"/>
  <c r="C56" i="14"/>
  <c r="D56" i="14"/>
  <c r="E56" i="14"/>
  <c r="F56" i="14"/>
  <c r="H56" i="14"/>
  <c r="K56" i="14" s="1"/>
  <c r="I56" i="14"/>
  <c r="L56" i="14"/>
  <c r="M56" i="14"/>
  <c r="B57" i="14"/>
  <c r="C57" i="14"/>
  <c r="D57" i="14"/>
  <c r="E57" i="14"/>
  <c r="F57" i="14"/>
  <c r="H57" i="14"/>
  <c r="I57" i="14"/>
  <c r="K57" i="14"/>
  <c r="L57" i="14"/>
  <c r="M57" i="14"/>
  <c r="B58" i="14"/>
  <c r="C58" i="14"/>
  <c r="D58" i="14"/>
  <c r="E58" i="14"/>
  <c r="F58" i="14"/>
  <c r="H58" i="14"/>
  <c r="K58" i="14" s="1"/>
  <c r="I58" i="14"/>
  <c r="L58" i="14"/>
  <c r="M58" i="14"/>
  <c r="B59" i="14"/>
  <c r="C59" i="14"/>
  <c r="D59" i="14"/>
  <c r="E59" i="14"/>
  <c r="F59" i="14"/>
  <c r="H59" i="14"/>
  <c r="I59" i="14"/>
  <c r="K59" i="14"/>
  <c r="L59" i="14"/>
  <c r="M59" i="14"/>
  <c r="B60" i="14"/>
  <c r="C60" i="14"/>
  <c r="D60" i="14"/>
  <c r="E60" i="14"/>
  <c r="F60" i="14"/>
  <c r="H60" i="14"/>
  <c r="K60" i="14" s="1"/>
  <c r="I60" i="14"/>
  <c r="L60" i="14"/>
  <c r="M60" i="14"/>
  <c r="B61" i="14"/>
  <c r="C61" i="14"/>
  <c r="D61" i="14"/>
  <c r="E61" i="14"/>
  <c r="F61" i="14"/>
  <c r="H61" i="14"/>
  <c r="I61" i="14"/>
  <c r="K61" i="14"/>
  <c r="L61" i="14"/>
  <c r="M61" i="14"/>
  <c r="B62" i="14"/>
  <c r="C62" i="14"/>
  <c r="D62" i="14"/>
  <c r="E62" i="14"/>
  <c r="F62" i="14"/>
  <c r="H62" i="14"/>
  <c r="K62" i="14" s="1"/>
  <c r="I62" i="14"/>
  <c r="L62" i="14"/>
  <c r="M62" i="14"/>
  <c r="B63" i="14"/>
  <c r="C63" i="14"/>
  <c r="D63" i="14"/>
  <c r="E63" i="14"/>
  <c r="F63" i="14"/>
  <c r="H63" i="14"/>
  <c r="I63" i="14"/>
  <c r="K63" i="14"/>
  <c r="L63" i="14"/>
  <c r="M63" i="14"/>
  <c r="B64" i="14"/>
  <c r="C64" i="14"/>
  <c r="D64" i="14"/>
  <c r="E64" i="14"/>
  <c r="F64" i="14"/>
  <c r="H64" i="14"/>
  <c r="I64" i="14"/>
  <c r="L64" i="14"/>
  <c r="M64" i="14"/>
  <c r="B65" i="14"/>
  <c r="C65" i="14"/>
  <c r="D65" i="14"/>
  <c r="E65" i="14"/>
  <c r="F65" i="14"/>
  <c r="H65" i="14"/>
  <c r="I65" i="14"/>
  <c r="K65" i="14"/>
  <c r="L65" i="14"/>
  <c r="M65" i="14"/>
  <c r="B66" i="14"/>
  <c r="C66" i="14"/>
  <c r="D66" i="14"/>
  <c r="E66" i="14"/>
  <c r="F66" i="14"/>
  <c r="H66" i="14"/>
  <c r="I66" i="14"/>
  <c r="L66" i="14"/>
  <c r="M66" i="14"/>
  <c r="B71" i="14"/>
  <c r="C71" i="14"/>
  <c r="D71" i="14"/>
  <c r="E71" i="14"/>
  <c r="F71" i="14"/>
  <c r="H71" i="14"/>
  <c r="I71" i="14"/>
  <c r="L71" i="14"/>
  <c r="M71" i="14"/>
  <c r="B72" i="14"/>
  <c r="C72" i="14"/>
  <c r="D72" i="14"/>
  <c r="E72" i="14"/>
  <c r="F72" i="14"/>
  <c r="H72" i="14"/>
  <c r="I72" i="14"/>
  <c r="K72" i="14"/>
  <c r="L72" i="14"/>
  <c r="M72" i="14"/>
  <c r="B73" i="14"/>
  <c r="C73" i="14"/>
  <c r="D73" i="14"/>
  <c r="E73" i="14"/>
  <c r="F73" i="14"/>
  <c r="H73" i="14"/>
  <c r="I73" i="14"/>
  <c r="L73" i="14"/>
  <c r="M73" i="14"/>
  <c r="B74" i="14"/>
  <c r="C74" i="14"/>
  <c r="D74" i="14"/>
  <c r="E74" i="14"/>
  <c r="F74" i="14"/>
  <c r="H74" i="14"/>
  <c r="I74" i="14"/>
  <c r="K74" i="14"/>
  <c r="L74" i="14"/>
  <c r="M74" i="14"/>
  <c r="B75" i="14"/>
  <c r="C75" i="14"/>
  <c r="D75" i="14"/>
  <c r="E75" i="14"/>
  <c r="F75" i="14"/>
  <c r="H75" i="14"/>
  <c r="K75" i="14" s="1"/>
  <c r="I75" i="14"/>
  <c r="L75" i="14"/>
  <c r="M75" i="14"/>
  <c r="B76" i="14"/>
  <c r="C76" i="14"/>
  <c r="D76" i="14"/>
  <c r="E76" i="14"/>
  <c r="F76" i="14"/>
  <c r="H76" i="14"/>
  <c r="I76" i="14"/>
  <c r="K76" i="14"/>
  <c r="L76" i="14"/>
  <c r="M76" i="14"/>
  <c r="B77" i="14"/>
  <c r="C77" i="14"/>
  <c r="D77" i="14"/>
  <c r="E77" i="14"/>
  <c r="F77" i="14"/>
  <c r="H77" i="14"/>
  <c r="K77" i="14" s="1"/>
  <c r="I77" i="14"/>
  <c r="L77" i="14"/>
  <c r="M77" i="14"/>
  <c r="B78" i="14"/>
  <c r="C78" i="14"/>
  <c r="D78" i="14"/>
  <c r="E78" i="14"/>
  <c r="F78" i="14"/>
  <c r="H78" i="14"/>
  <c r="I78" i="14"/>
  <c r="K78" i="14"/>
  <c r="L78" i="14"/>
  <c r="M78" i="14"/>
  <c r="B79" i="14"/>
  <c r="C79" i="14"/>
  <c r="D79" i="14"/>
  <c r="E79" i="14"/>
  <c r="F79" i="14"/>
  <c r="H79" i="14"/>
  <c r="I79" i="14"/>
  <c r="L79" i="14"/>
  <c r="M79" i="14"/>
  <c r="B80" i="14"/>
  <c r="C80" i="14"/>
  <c r="D80" i="14"/>
  <c r="E80" i="14"/>
  <c r="F80" i="14"/>
  <c r="H80" i="14"/>
  <c r="I80" i="14"/>
  <c r="K80" i="14"/>
  <c r="L80" i="14"/>
  <c r="M80" i="14"/>
  <c r="B81" i="14"/>
  <c r="C81" i="14"/>
  <c r="D81" i="14"/>
  <c r="E81" i="14"/>
  <c r="F81" i="14"/>
  <c r="H81" i="14"/>
  <c r="K81" i="14" s="1"/>
  <c r="I81" i="14"/>
  <c r="L81" i="14"/>
  <c r="M81" i="14"/>
  <c r="B86" i="14"/>
  <c r="C86" i="14"/>
  <c r="D86" i="14"/>
  <c r="E86" i="14"/>
  <c r="F86" i="14"/>
  <c r="H86" i="14"/>
  <c r="I86" i="14"/>
  <c r="K86" i="14"/>
  <c r="L86" i="14"/>
  <c r="M86" i="14"/>
  <c r="B87" i="14"/>
  <c r="C87" i="14"/>
  <c r="D87" i="14"/>
  <c r="E87" i="14"/>
  <c r="F87" i="14"/>
  <c r="H87" i="14"/>
  <c r="I87" i="14"/>
  <c r="K87" i="14"/>
  <c r="L87" i="14"/>
  <c r="M87" i="14"/>
  <c r="B88" i="14"/>
  <c r="C88" i="14"/>
  <c r="D88" i="14"/>
  <c r="E88" i="14"/>
  <c r="F88" i="14"/>
  <c r="H88" i="14"/>
  <c r="I88" i="14"/>
  <c r="K88" i="14"/>
  <c r="L88" i="14"/>
  <c r="M88" i="14"/>
  <c r="B89" i="14"/>
  <c r="C89" i="14"/>
  <c r="D89" i="14"/>
  <c r="E89" i="14"/>
  <c r="F89" i="14"/>
  <c r="H89" i="14"/>
  <c r="I89" i="14"/>
  <c r="K89" i="14"/>
  <c r="L89" i="14"/>
  <c r="M89" i="14"/>
  <c r="B90" i="14"/>
  <c r="C90" i="14"/>
  <c r="D90" i="14"/>
  <c r="E90" i="14"/>
  <c r="F90" i="14"/>
  <c r="H90" i="14"/>
  <c r="I90" i="14"/>
  <c r="K90" i="14"/>
  <c r="L90" i="14"/>
  <c r="M90" i="14"/>
  <c r="B91" i="14"/>
  <c r="C91" i="14"/>
  <c r="D91" i="14"/>
  <c r="E91" i="14"/>
  <c r="F91" i="14"/>
  <c r="H91" i="14"/>
  <c r="I91" i="14"/>
  <c r="K91" i="14"/>
  <c r="L91" i="14"/>
  <c r="M91" i="14"/>
  <c r="B92" i="14"/>
  <c r="C92" i="14"/>
  <c r="D92" i="14"/>
  <c r="E92" i="14"/>
  <c r="F92" i="14"/>
  <c r="H92" i="14"/>
  <c r="I92" i="14"/>
  <c r="K92" i="14"/>
  <c r="L92" i="14"/>
  <c r="M92" i="14"/>
  <c r="B93" i="14"/>
  <c r="C93" i="14"/>
  <c r="D93" i="14"/>
  <c r="E93" i="14"/>
  <c r="F93" i="14"/>
  <c r="H93" i="14"/>
  <c r="I93" i="14"/>
  <c r="K93" i="14"/>
  <c r="L93" i="14"/>
  <c r="M93" i="14"/>
  <c r="B94" i="14"/>
  <c r="C94" i="14"/>
  <c r="D94" i="14"/>
  <c r="E94" i="14"/>
  <c r="F94" i="14"/>
  <c r="H94" i="14"/>
  <c r="I94" i="14"/>
  <c r="K94" i="14"/>
  <c r="L94" i="14"/>
  <c r="M94" i="14"/>
  <c r="B95" i="14"/>
  <c r="C95" i="14"/>
  <c r="D95" i="14"/>
  <c r="E95" i="14"/>
  <c r="F95" i="14"/>
  <c r="H95" i="14"/>
  <c r="I95" i="14"/>
  <c r="K95" i="14"/>
  <c r="L95" i="14"/>
  <c r="M95" i="14"/>
  <c r="B96" i="14"/>
  <c r="C96" i="14"/>
  <c r="D96" i="14"/>
  <c r="E96" i="14"/>
  <c r="F96" i="14"/>
  <c r="H96" i="14"/>
  <c r="I96" i="14"/>
  <c r="K96" i="14"/>
  <c r="L96" i="14"/>
  <c r="M96" i="14"/>
  <c r="B101" i="14"/>
  <c r="C101" i="14"/>
  <c r="D101" i="14"/>
  <c r="E101" i="14"/>
  <c r="F101" i="14"/>
  <c r="H101" i="14"/>
  <c r="I101" i="14"/>
  <c r="K101" i="14"/>
  <c r="L101" i="14"/>
  <c r="M101" i="14"/>
  <c r="B102" i="14"/>
  <c r="C102" i="14"/>
  <c r="D102" i="14"/>
  <c r="E102" i="14"/>
  <c r="F102" i="14"/>
  <c r="H102" i="14"/>
  <c r="I102" i="14"/>
  <c r="L102" i="14"/>
  <c r="M102" i="14"/>
  <c r="B103" i="14"/>
  <c r="C103" i="14"/>
  <c r="D103" i="14"/>
  <c r="E103" i="14"/>
  <c r="F103" i="14"/>
  <c r="H103" i="14"/>
  <c r="I103" i="14"/>
  <c r="K103" i="14"/>
  <c r="L103" i="14"/>
  <c r="M103" i="14"/>
  <c r="B104" i="14"/>
  <c r="C104" i="14"/>
  <c r="D104" i="14"/>
  <c r="E104" i="14"/>
  <c r="F104" i="14"/>
  <c r="H104" i="14"/>
  <c r="K104" i="14" s="1"/>
  <c r="I104" i="14"/>
  <c r="L104" i="14"/>
  <c r="M104" i="14"/>
  <c r="B105" i="14"/>
  <c r="C105" i="14"/>
  <c r="D105" i="14"/>
  <c r="E105" i="14"/>
  <c r="F105" i="14"/>
  <c r="H105" i="14"/>
  <c r="K105" i="14" s="1"/>
  <c r="I105" i="14"/>
  <c r="L105" i="14"/>
  <c r="M105" i="14"/>
  <c r="B106" i="14"/>
  <c r="C106" i="14"/>
  <c r="D106" i="14"/>
  <c r="E106" i="14"/>
  <c r="F106" i="14"/>
  <c r="H106" i="14"/>
  <c r="I106" i="14"/>
  <c r="K106" i="14" s="1"/>
  <c r="L106" i="14"/>
  <c r="M106" i="14"/>
  <c r="B107" i="14"/>
  <c r="C107" i="14"/>
  <c r="D107" i="14"/>
  <c r="E107" i="14"/>
  <c r="F107" i="14"/>
  <c r="H107" i="14"/>
  <c r="K107" i="14" s="1"/>
  <c r="I107" i="14"/>
  <c r="L107" i="14"/>
  <c r="M107" i="14"/>
  <c r="B108" i="14"/>
  <c r="C108" i="14"/>
  <c r="D108" i="14"/>
  <c r="E108" i="14"/>
  <c r="F108" i="14"/>
  <c r="H108" i="14"/>
  <c r="I108" i="14"/>
  <c r="K108" i="14" s="1"/>
  <c r="L108" i="14"/>
  <c r="M108" i="14"/>
  <c r="B109" i="14"/>
  <c r="C109" i="14"/>
  <c r="D109" i="14"/>
  <c r="E109" i="14"/>
  <c r="F109" i="14"/>
  <c r="H109" i="14"/>
  <c r="K109" i="14" s="1"/>
  <c r="I109" i="14"/>
  <c r="L109" i="14"/>
  <c r="M109" i="14"/>
  <c r="B110" i="14"/>
  <c r="C110" i="14"/>
  <c r="D110" i="14"/>
  <c r="E110" i="14"/>
  <c r="F110" i="14"/>
  <c r="H110" i="14"/>
  <c r="I110" i="14"/>
  <c r="K110" i="14" s="1"/>
  <c r="L110" i="14"/>
  <c r="M110" i="14"/>
  <c r="B111" i="14"/>
  <c r="C111" i="14"/>
  <c r="D111" i="14"/>
  <c r="E111" i="14"/>
  <c r="F111" i="14"/>
  <c r="H111" i="14"/>
  <c r="K111" i="14" s="1"/>
  <c r="I111" i="14"/>
  <c r="L111" i="14"/>
  <c r="M111" i="14"/>
  <c r="B116" i="14"/>
  <c r="C116" i="14"/>
  <c r="D116" i="14"/>
  <c r="E116" i="14"/>
  <c r="F116" i="14"/>
  <c r="H116" i="14"/>
  <c r="K116" i="14" s="1"/>
  <c r="I116" i="14"/>
  <c r="L116" i="14"/>
  <c r="M116" i="14"/>
  <c r="B117" i="14"/>
  <c r="C117" i="14"/>
  <c r="D117" i="14"/>
  <c r="E117" i="14"/>
  <c r="F117" i="14"/>
  <c r="H117" i="14"/>
  <c r="I117" i="14"/>
  <c r="K117" i="14"/>
  <c r="L117" i="14"/>
  <c r="M117" i="14"/>
  <c r="B118" i="14"/>
  <c r="C118" i="14"/>
  <c r="D118" i="14"/>
  <c r="E118" i="14"/>
  <c r="F118" i="14"/>
  <c r="H118" i="14"/>
  <c r="K118" i="14" s="1"/>
  <c r="I118" i="14"/>
  <c r="L118" i="14"/>
  <c r="M118" i="14"/>
  <c r="B119" i="14"/>
  <c r="C119" i="14"/>
  <c r="D119" i="14"/>
  <c r="E119" i="14"/>
  <c r="F119" i="14"/>
  <c r="H119" i="14"/>
  <c r="I119" i="14"/>
  <c r="K119" i="14"/>
  <c r="L119" i="14"/>
  <c r="M119" i="14"/>
  <c r="B120" i="14"/>
  <c r="C120" i="14"/>
  <c r="D120" i="14"/>
  <c r="E120" i="14"/>
  <c r="F120" i="14"/>
  <c r="H120" i="14"/>
  <c r="K120" i="14" s="1"/>
  <c r="I120" i="14"/>
  <c r="L120" i="14"/>
  <c r="M120" i="14"/>
  <c r="B121" i="14"/>
  <c r="C121" i="14"/>
  <c r="D121" i="14"/>
  <c r="E121" i="14"/>
  <c r="F121" i="14"/>
  <c r="H121" i="14"/>
  <c r="I121" i="14"/>
  <c r="K121" i="14"/>
  <c r="L121" i="14"/>
  <c r="M121" i="14"/>
  <c r="B122" i="14"/>
  <c r="C122" i="14"/>
  <c r="D122" i="14"/>
  <c r="E122" i="14"/>
  <c r="F122" i="14"/>
  <c r="H122" i="14"/>
  <c r="K122" i="14" s="1"/>
  <c r="I122" i="14"/>
  <c r="L122" i="14"/>
  <c r="M122" i="14"/>
  <c r="B123" i="14"/>
  <c r="C123" i="14"/>
  <c r="D123" i="14"/>
  <c r="E123" i="14"/>
  <c r="F123" i="14"/>
  <c r="H123" i="14"/>
  <c r="I123" i="14"/>
  <c r="K123" i="14"/>
  <c r="L123" i="14"/>
  <c r="M123" i="14"/>
  <c r="B124" i="14"/>
  <c r="C124" i="14"/>
  <c r="D124" i="14"/>
  <c r="E124" i="14"/>
  <c r="F124" i="14"/>
  <c r="H124" i="14"/>
  <c r="I124" i="14"/>
  <c r="L124" i="14"/>
  <c r="M124" i="14"/>
  <c r="B125" i="14"/>
  <c r="C125" i="14"/>
  <c r="D125" i="14"/>
  <c r="E125" i="14"/>
  <c r="F125" i="14"/>
  <c r="H125" i="14"/>
  <c r="I125" i="14"/>
  <c r="K125" i="14"/>
  <c r="L125" i="14"/>
  <c r="M125" i="14"/>
  <c r="B126" i="14"/>
  <c r="C126" i="14"/>
  <c r="D126" i="14"/>
  <c r="E126" i="14"/>
  <c r="F126" i="14"/>
  <c r="H126" i="14"/>
  <c r="I126" i="14"/>
  <c r="L126" i="14"/>
  <c r="M126" i="14"/>
  <c r="B131" i="14"/>
  <c r="C131" i="14"/>
  <c r="D131" i="14"/>
  <c r="E131" i="14"/>
  <c r="F131" i="14"/>
  <c r="H131" i="14"/>
  <c r="I131" i="14"/>
  <c r="K131" i="14" s="1"/>
  <c r="L131" i="14"/>
  <c r="M131" i="14"/>
  <c r="B132" i="14"/>
  <c r="C132" i="14"/>
  <c r="D132" i="14"/>
  <c r="E132" i="14"/>
  <c r="F132" i="14"/>
  <c r="H132" i="14"/>
  <c r="K132" i="14" s="1"/>
  <c r="I132" i="14"/>
  <c r="L132" i="14"/>
  <c r="M132" i="14"/>
  <c r="B133" i="14"/>
  <c r="C133" i="14"/>
  <c r="D133" i="14"/>
  <c r="E133" i="14"/>
  <c r="F133" i="14"/>
  <c r="H133" i="14"/>
  <c r="I133" i="14"/>
  <c r="K133" i="14"/>
  <c r="L133" i="14"/>
  <c r="M133" i="14"/>
  <c r="B134" i="14"/>
  <c r="C134" i="14"/>
  <c r="D134" i="14"/>
  <c r="E134" i="14"/>
  <c r="F134" i="14"/>
  <c r="H134" i="14"/>
  <c r="I134" i="14"/>
  <c r="K134" i="14"/>
  <c r="L134" i="14"/>
  <c r="M134" i="14"/>
  <c r="B135" i="14"/>
  <c r="C135" i="14"/>
  <c r="D135" i="14"/>
  <c r="E135" i="14"/>
  <c r="F135" i="14"/>
  <c r="H135" i="14"/>
  <c r="I135" i="14"/>
  <c r="K135" i="14"/>
  <c r="L135" i="14"/>
  <c r="M135" i="14"/>
  <c r="B136" i="14"/>
  <c r="C136" i="14"/>
  <c r="D136" i="14"/>
  <c r="E136" i="14"/>
  <c r="F136" i="14"/>
  <c r="H136" i="14"/>
  <c r="I136" i="14"/>
  <c r="K136" i="14"/>
  <c r="L136" i="14"/>
  <c r="M136" i="14"/>
  <c r="B137" i="14"/>
  <c r="C137" i="14"/>
  <c r="D137" i="14"/>
  <c r="E137" i="14"/>
  <c r="F137" i="14"/>
  <c r="H137" i="14"/>
  <c r="I137" i="14"/>
  <c r="K137" i="14"/>
  <c r="L137" i="14"/>
  <c r="M137" i="14"/>
  <c r="B138" i="14"/>
  <c r="C138" i="14"/>
  <c r="D138" i="14"/>
  <c r="E138" i="14"/>
  <c r="F138" i="14"/>
  <c r="H138" i="14"/>
  <c r="I138" i="14"/>
  <c r="K138" i="14"/>
  <c r="L138" i="14"/>
  <c r="M138" i="14"/>
  <c r="B139" i="14"/>
  <c r="C139" i="14"/>
  <c r="D139" i="14"/>
  <c r="E139" i="14"/>
  <c r="F139" i="14"/>
  <c r="H139" i="14"/>
  <c r="I139" i="14"/>
  <c r="K139" i="14"/>
  <c r="L139" i="14"/>
  <c r="M139" i="14"/>
  <c r="B140" i="14"/>
  <c r="C140" i="14"/>
  <c r="D140" i="14"/>
  <c r="E140" i="14"/>
  <c r="F140" i="14"/>
  <c r="H140" i="14"/>
  <c r="I140" i="14"/>
  <c r="L140" i="14"/>
  <c r="M140" i="14"/>
  <c r="B141" i="14"/>
  <c r="C141" i="14"/>
  <c r="D141" i="14"/>
  <c r="E141" i="14"/>
  <c r="F141" i="14"/>
  <c r="H141" i="14"/>
  <c r="I141" i="14"/>
  <c r="K141" i="14"/>
  <c r="L141" i="14"/>
  <c r="M141" i="14"/>
  <c r="B146" i="14"/>
  <c r="C146" i="14"/>
  <c r="D146" i="14"/>
  <c r="E146" i="14"/>
  <c r="F146" i="14"/>
  <c r="H146" i="14"/>
  <c r="K146" i="14" s="1"/>
  <c r="I146" i="14"/>
  <c r="L146" i="14"/>
  <c r="M146" i="14"/>
  <c r="B147" i="14"/>
  <c r="C147" i="14"/>
  <c r="D147" i="14"/>
  <c r="E147" i="14"/>
  <c r="F147" i="14"/>
  <c r="H147" i="14"/>
  <c r="I147" i="14"/>
  <c r="K147" i="14"/>
  <c r="L147" i="14"/>
  <c r="M147" i="14"/>
  <c r="B148" i="14"/>
  <c r="C148" i="14"/>
  <c r="D148" i="14"/>
  <c r="E148" i="14"/>
  <c r="F148" i="14"/>
  <c r="H148" i="14"/>
  <c r="K148" i="14" s="1"/>
  <c r="I148" i="14"/>
  <c r="L148" i="14"/>
  <c r="M148" i="14"/>
  <c r="B149" i="14"/>
  <c r="C149" i="14"/>
  <c r="D149" i="14"/>
  <c r="E149" i="14"/>
  <c r="F149" i="14"/>
  <c r="H149" i="14"/>
  <c r="I149" i="14"/>
  <c r="K149" i="14"/>
  <c r="L149" i="14"/>
  <c r="M149" i="14"/>
  <c r="B150" i="14"/>
  <c r="C150" i="14"/>
  <c r="D150" i="14"/>
  <c r="E150" i="14"/>
  <c r="F150" i="14"/>
  <c r="H150" i="14"/>
  <c r="K150" i="14" s="1"/>
  <c r="I150" i="14"/>
  <c r="L150" i="14"/>
  <c r="M150" i="14"/>
  <c r="B151" i="14"/>
  <c r="C151" i="14"/>
  <c r="D151" i="14"/>
  <c r="E151" i="14"/>
  <c r="F151" i="14"/>
  <c r="H151" i="14"/>
  <c r="I151" i="14"/>
  <c r="K151" i="14"/>
  <c r="L151" i="14"/>
  <c r="M151" i="14"/>
  <c r="B152" i="14"/>
  <c r="C152" i="14"/>
  <c r="D152" i="14"/>
  <c r="E152" i="14"/>
  <c r="F152" i="14"/>
  <c r="H152" i="14"/>
  <c r="K152" i="14" s="1"/>
  <c r="I152" i="14"/>
  <c r="L152" i="14"/>
  <c r="M152" i="14"/>
  <c r="B153" i="14"/>
  <c r="C153" i="14"/>
  <c r="D153" i="14"/>
  <c r="E153" i="14"/>
  <c r="F153" i="14"/>
  <c r="H153" i="14"/>
  <c r="I153" i="14"/>
  <c r="K153" i="14"/>
  <c r="L153" i="14"/>
  <c r="M153" i="14"/>
  <c r="B154" i="14"/>
  <c r="C154" i="14"/>
  <c r="D154" i="14"/>
  <c r="E154" i="14"/>
  <c r="F154" i="14"/>
  <c r="H154" i="14"/>
  <c r="K154" i="14" s="1"/>
  <c r="I154" i="14"/>
  <c r="L154" i="14"/>
  <c r="M154" i="14"/>
  <c r="B155" i="14"/>
  <c r="C155" i="14"/>
  <c r="D155" i="14"/>
  <c r="E155" i="14"/>
  <c r="F155" i="14"/>
  <c r="H155" i="14"/>
  <c r="I155" i="14"/>
  <c r="K155" i="14"/>
  <c r="L155" i="14"/>
  <c r="M155" i="14"/>
  <c r="B156" i="14"/>
  <c r="C156" i="14"/>
  <c r="D156" i="14"/>
  <c r="E156" i="14"/>
  <c r="F156" i="14"/>
  <c r="H156" i="14"/>
  <c r="I156" i="14"/>
  <c r="L156" i="14"/>
  <c r="M156" i="14"/>
  <c r="B161" i="14"/>
  <c r="C161" i="14"/>
  <c r="D161" i="14"/>
  <c r="E161" i="14"/>
  <c r="F161" i="14"/>
  <c r="H161" i="14"/>
  <c r="I161" i="14"/>
  <c r="L161" i="14"/>
  <c r="M161" i="14"/>
  <c r="B162" i="14"/>
  <c r="C162" i="14"/>
  <c r="D162" i="14"/>
  <c r="E162" i="14"/>
  <c r="F162" i="14"/>
  <c r="H162" i="14"/>
  <c r="K162" i="14" s="1"/>
  <c r="I162" i="14"/>
  <c r="L162" i="14"/>
  <c r="M162" i="14"/>
  <c r="B163" i="14"/>
  <c r="C163" i="14"/>
  <c r="D163" i="14"/>
  <c r="E163" i="14"/>
  <c r="F163" i="14"/>
  <c r="H163" i="14"/>
  <c r="K163" i="14" s="1"/>
  <c r="I163" i="14"/>
  <c r="L163" i="14"/>
  <c r="M163" i="14"/>
  <c r="B164" i="14"/>
  <c r="C164" i="14"/>
  <c r="D164" i="14"/>
  <c r="E164" i="14"/>
  <c r="F164" i="14"/>
  <c r="H164" i="14"/>
  <c r="K164" i="14" s="1"/>
  <c r="I164" i="14"/>
  <c r="L164" i="14"/>
  <c r="M164" i="14"/>
  <c r="B165" i="14"/>
  <c r="C165" i="14"/>
  <c r="D165" i="14"/>
  <c r="E165" i="14"/>
  <c r="F165" i="14"/>
  <c r="H165" i="14"/>
  <c r="I165" i="14"/>
  <c r="L165" i="14"/>
  <c r="M165" i="14"/>
  <c r="B166" i="14"/>
  <c r="C166" i="14"/>
  <c r="D166" i="14"/>
  <c r="E166" i="14"/>
  <c r="F166" i="14"/>
  <c r="H166" i="14"/>
  <c r="I166" i="14"/>
  <c r="K166" i="14"/>
  <c r="L166" i="14"/>
  <c r="M166" i="14"/>
  <c r="B167" i="14"/>
  <c r="C167" i="14"/>
  <c r="D167" i="14"/>
  <c r="E167" i="14"/>
  <c r="F167" i="14"/>
  <c r="H167" i="14"/>
  <c r="K167" i="14" s="1"/>
  <c r="I167" i="14"/>
  <c r="L167" i="14"/>
  <c r="M167" i="14"/>
  <c r="B168" i="14"/>
  <c r="C168" i="14"/>
  <c r="D168" i="14"/>
  <c r="E168" i="14"/>
  <c r="F168" i="14"/>
  <c r="H168" i="14"/>
  <c r="I168" i="14"/>
  <c r="K168" i="14"/>
  <c r="L168" i="14"/>
  <c r="M168" i="14"/>
  <c r="B169" i="14"/>
  <c r="C169" i="14"/>
  <c r="D169" i="14"/>
  <c r="E169" i="14"/>
  <c r="F169" i="14"/>
  <c r="H169" i="14"/>
  <c r="I169" i="14"/>
  <c r="L169" i="14"/>
  <c r="M169" i="14"/>
  <c r="B170" i="14"/>
  <c r="C170" i="14"/>
  <c r="D170" i="14"/>
  <c r="E170" i="14"/>
  <c r="F170" i="14"/>
  <c r="H170" i="14"/>
  <c r="K170" i="14" s="1"/>
  <c r="I170" i="14"/>
  <c r="L170" i="14"/>
  <c r="M170" i="14"/>
  <c r="B171" i="14"/>
  <c r="C171" i="14"/>
  <c r="D171" i="14"/>
  <c r="E171" i="14"/>
  <c r="F171" i="14"/>
  <c r="H171" i="14"/>
  <c r="K171" i="14" s="1"/>
  <c r="I171" i="14"/>
  <c r="L171" i="14"/>
  <c r="M171" i="14"/>
  <c r="E6" i="13"/>
  <c r="J7" i="13"/>
  <c r="Z8" i="13"/>
  <c r="Z9" i="13"/>
  <c r="Z42" i="13" s="1"/>
  <c r="AG42" i="13" s="1"/>
  <c r="H11" i="13"/>
  <c r="J11" i="13"/>
  <c r="W11" i="13"/>
  <c r="X11" i="13"/>
  <c r="Y11" i="13"/>
  <c r="AP11" i="13"/>
  <c r="H12" i="13"/>
  <c r="K12" i="14" s="1"/>
  <c r="J12" i="13"/>
  <c r="W12" i="13"/>
  <c r="X12" i="13"/>
  <c r="Y12" i="13"/>
  <c r="H13" i="13"/>
  <c r="K13" i="14" s="1"/>
  <c r="J13" i="13"/>
  <c r="W13" i="13"/>
  <c r="X13" i="13"/>
  <c r="Y13" i="13"/>
  <c r="AP13" i="13"/>
  <c r="H14" i="13"/>
  <c r="K14" i="14" s="1"/>
  <c r="J14" i="13"/>
  <c r="W14" i="13"/>
  <c r="X14" i="13"/>
  <c r="Y14" i="13"/>
  <c r="AP14" i="13"/>
  <c r="H15" i="13"/>
  <c r="K15" i="14" s="1"/>
  <c r="J15" i="13"/>
  <c r="W15" i="13"/>
  <c r="X15" i="13"/>
  <c r="Y15" i="13"/>
  <c r="AP15" i="13"/>
  <c r="H16" i="13"/>
  <c r="K16" i="14" s="1"/>
  <c r="J16" i="13"/>
  <c r="W16" i="13"/>
  <c r="X16" i="13"/>
  <c r="Y16" i="13"/>
  <c r="H17" i="13"/>
  <c r="K17" i="14" s="1"/>
  <c r="J17" i="13"/>
  <c r="W17" i="13"/>
  <c r="X17" i="13"/>
  <c r="Y17" i="13"/>
  <c r="AP17" i="13"/>
  <c r="H18" i="13"/>
  <c r="K18" i="14" s="1"/>
  <c r="J18" i="13"/>
  <c r="W18" i="13"/>
  <c r="X18" i="13"/>
  <c r="Y18" i="13"/>
  <c r="AP18" i="13"/>
  <c r="H19" i="13"/>
  <c r="K19" i="14" s="1"/>
  <c r="J19" i="13"/>
  <c r="W19" i="13"/>
  <c r="X19" i="13"/>
  <c r="Y19" i="13"/>
  <c r="AP19" i="13"/>
  <c r="H20" i="13"/>
  <c r="K20" i="14" s="1"/>
  <c r="J20" i="13"/>
  <c r="W20" i="13"/>
  <c r="X20" i="13"/>
  <c r="Y20" i="13"/>
  <c r="B23" i="13"/>
  <c r="B23" i="14" s="1"/>
  <c r="G26" i="13"/>
  <c r="K26" i="13"/>
  <c r="N26" i="13"/>
  <c r="N26" i="14" s="1"/>
  <c r="O26" i="13"/>
  <c r="O26" i="14" s="1"/>
  <c r="P26" i="13"/>
  <c r="P26" i="14" s="1"/>
  <c r="S26" i="13"/>
  <c r="S26" i="14" s="1"/>
  <c r="W26" i="13"/>
  <c r="X26" i="13"/>
  <c r="Y26" i="13"/>
  <c r="AM26" i="13"/>
  <c r="AN26" i="13"/>
  <c r="G27" i="13"/>
  <c r="G27" i="14" s="1"/>
  <c r="K27" i="13"/>
  <c r="N27" i="13"/>
  <c r="N27" i="14" s="1"/>
  <c r="O27" i="13"/>
  <c r="O27" i="14" s="1"/>
  <c r="P27" i="13"/>
  <c r="W27" i="13"/>
  <c r="X27" i="13"/>
  <c r="Y27" i="13"/>
  <c r="AM27" i="13"/>
  <c r="AN27" i="13"/>
  <c r="G28" i="13"/>
  <c r="G28" i="14" s="1"/>
  <c r="J28" i="13"/>
  <c r="J28" i="14" s="1"/>
  <c r="K28" i="13"/>
  <c r="N28" i="13"/>
  <c r="N28" i="14" s="1"/>
  <c r="O28" i="13"/>
  <c r="O28" i="14" s="1"/>
  <c r="P28" i="13"/>
  <c r="W28" i="13"/>
  <c r="X28" i="13"/>
  <c r="Y28" i="13"/>
  <c r="AM28" i="13"/>
  <c r="AN28" i="13"/>
  <c r="G29" i="13"/>
  <c r="G29" i="14" s="1"/>
  <c r="J29" i="13"/>
  <c r="J29" i="14" s="1"/>
  <c r="K29" i="13"/>
  <c r="N29" i="13"/>
  <c r="N29" i="14" s="1"/>
  <c r="O29" i="13"/>
  <c r="O29" i="14" s="1"/>
  <c r="P29" i="13"/>
  <c r="Q29" i="13"/>
  <c r="Q29" i="14" s="1"/>
  <c r="W29" i="13"/>
  <c r="X29" i="13"/>
  <c r="Y29" i="13"/>
  <c r="AM29" i="13"/>
  <c r="AN29" i="13"/>
  <c r="G30" i="13"/>
  <c r="K30" i="13"/>
  <c r="N30" i="13"/>
  <c r="N30" i="14" s="1"/>
  <c r="O30" i="13"/>
  <c r="O30" i="14" s="1"/>
  <c r="P30" i="13"/>
  <c r="P30" i="14" s="1"/>
  <c r="R30" i="13"/>
  <c r="R30" i="14" s="1"/>
  <c r="W30" i="13"/>
  <c r="X30" i="13"/>
  <c r="Y30" i="13"/>
  <c r="AM30" i="13"/>
  <c r="AN30" i="13"/>
  <c r="G31" i="13"/>
  <c r="G31" i="14" s="1"/>
  <c r="J31" i="13"/>
  <c r="J31" i="14" s="1"/>
  <c r="K31" i="13"/>
  <c r="N31" i="13"/>
  <c r="N31" i="14" s="1"/>
  <c r="O31" i="13"/>
  <c r="O31" i="14" s="1"/>
  <c r="P31" i="13"/>
  <c r="W31" i="13"/>
  <c r="X31" i="13"/>
  <c r="Y31" i="13"/>
  <c r="AM31" i="13"/>
  <c r="AM37" i="13" s="1"/>
  <c r="D23" i="13" s="1"/>
  <c r="AN31" i="13"/>
  <c r="G32" i="13"/>
  <c r="G32" i="14" s="1"/>
  <c r="K32" i="13"/>
  <c r="N32" i="13"/>
  <c r="N32" i="14" s="1"/>
  <c r="O32" i="13"/>
  <c r="O32" i="14" s="1"/>
  <c r="P32" i="13"/>
  <c r="Q32" i="13"/>
  <c r="Q32" i="14" s="1"/>
  <c r="W32" i="13"/>
  <c r="X32" i="13"/>
  <c r="Y32" i="13"/>
  <c r="AM32" i="13"/>
  <c r="AN32" i="13"/>
  <c r="G33" i="13"/>
  <c r="G33" i="14" s="1"/>
  <c r="J33" i="13"/>
  <c r="J33" i="14" s="1"/>
  <c r="K33" i="13"/>
  <c r="N33" i="13"/>
  <c r="N33" i="14" s="1"/>
  <c r="O33" i="13"/>
  <c r="O33" i="14" s="1"/>
  <c r="P33" i="13"/>
  <c r="R33" i="13"/>
  <c r="R33" i="14" s="1"/>
  <c r="W33" i="13"/>
  <c r="X33" i="13"/>
  <c r="Y33" i="13"/>
  <c r="AM33" i="13"/>
  <c r="AN33" i="13"/>
  <c r="G34" i="13"/>
  <c r="K34" i="13"/>
  <c r="N34" i="13"/>
  <c r="N34" i="14" s="1"/>
  <c r="O34" i="13"/>
  <c r="P34" i="13"/>
  <c r="P34" i="14" s="1"/>
  <c r="Q34" i="13"/>
  <c r="Q34" i="14" s="1"/>
  <c r="S34" i="13"/>
  <c r="S34" i="14" s="1"/>
  <c r="W34" i="13"/>
  <c r="X34" i="13"/>
  <c r="Y34" i="13"/>
  <c r="AM34" i="13"/>
  <c r="AN34" i="13"/>
  <c r="G35" i="13"/>
  <c r="G35" i="14" s="1"/>
  <c r="J35" i="13"/>
  <c r="J35" i="14" s="1"/>
  <c r="K35" i="13"/>
  <c r="N35" i="13"/>
  <c r="N35" i="14" s="1"/>
  <c r="O35" i="13"/>
  <c r="O35" i="14" s="1"/>
  <c r="P35" i="13"/>
  <c r="W35" i="13"/>
  <c r="X35" i="13"/>
  <c r="Y35" i="13"/>
  <c r="AM35" i="13"/>
  <c r="AN35" i="13"/>
  <c r="G36" i="13"/>
  <c r="S36" i="13" s="1"/>
  <c r="S36" i="14" s="1"/>
  <c r="K36" i="13"/>
  <c r="N36" i="13"/>
  <c r="N36" i="14" s="1"/>
  <c r="O36" i="13"/>
  <c r="O36" i="14" s="1"/>
  <c r="P36" i="13"/>
  <c r="P36" i="14" s="1"/>
  <c r="Q36" i="13"/>
  <c r="Q36" i="14" s="1"/>
  <c r="W36" i="13"/>
  <c r="X36" i="13"/>
  <c r="Y36" i="13"/>
  <c r="AM36" i="13"/>
  <c r="AN36" i="13"/>
  <c r="K38" i="13"/>
  <c r="B39" i="13"/>
  <c r="B38" i="14" s="1"/>
  <c r="G42" i="13"/>
  <c r="G41" i="14" s="1"/>
  <c r="K42" i="13"/>
  <c r="N42" i="13"/>
  <c r="N41" i="14" s="1"/>
  <c r="O42" i="13"/>
  <c r="O41" i="14" s="1"/>
  <c r="P42" i="13"/>
  <c r="R42" i="13" s="1"/>
  <c r="R41" i="14" s="1"/>
  <c r="W42" i="13"/>
  <c r="X42" i="13"/>
  <c r="Y42" i="13"/>
  <c r="AM42" i="13"/>
  <c r="AN42" i="13"/>
  <c r="G43" i="13"/>
  <c r="G42" i="14" s="1"/>
  <c r="J43" i="13"/>
  <c r="J42" i="14" s="1"/>
  <c r="K43" i="13"/>
  <c r="N43" i="13"/>
  <c r="N42" i="14" s="1"/>
  <c r="O43" i="13"/>
  <c r="O42" i="14" s="1"/>
  <c r="P43" i="13"/>
  <c r="Q43" i="13" s="1"/>
  <c r="Q42" i="14" s="1"/>
  <c r="W43" i="13"/>
  <c r="X43" i="13"/>
  <c r="Y43" i="13"/>
  <c r="AM43" i="13"/>
  <c r="AN43" i="13"/>
  <c r="G44" i="13"/>
  <c r="G43" i="14" s="1"/>
  <c r="J44" i="13"/>
  <c r="J43" i="14" s="1"/>
  <c r="K44" i="13"/>
  <c r="N44" i="13"/>
  <c r="N43" i="14" s="1"/>
  <c r="O44" i="13"/>
  <c r="O43" i="14" s="1"/>
  <c r="P44" i="13"/>
  <c r="Q44" i="13"/>
  <c r="Q43" i="14" s="1"/>
  <c r="R44" i="13"/>
  <c r="R43" i="14" s="1"/>
  <c r="W44" i="13"/>
  <c r="X44" i="13"/>
  <c r="Y44" i="13"/>
  <c r="AM44" i="13"/>
  <c r="AN44" i="13"/>
  <c r="G45" i="13"/>
  <c r="K45" i="13"/>
  <c r="N45" i="13"/>
  <c r="N44" i="14" s="1"/>
  <c r="O45" i="13"/>
  <c r="O44" i="14" s="1"/>
  <c r="P45" i="13"/>
  <c r="P44" i="14" s="1"/>
  <c r="Q45" i="13"/>
  <c r="Q44" i="14" s="1"/>
  <c r="R45" i="13"/>
  <c r="R44" i="14" s="1"/>
  <c r="W45" i="13"/>
  <c r="X45" i="13"/>
  <c r="Y45" i="13"/>
  <c r="AM45" i="13"/>
  <c r="AN45" i="13"/>
  <c r="G46" i="13"/>
  <c r="G45" i="14" s="1"/>
  <c r="J46" i="13"/>
  <c r="J45" i="14" s="1"/>
  <c r="K46" i="13"/>
  <c r="N46" i="13"/>
  <c r="N45" i="14" s="1"/>
  <c r="O46" i="13"/>
  <c r="O45" i="14" s="1"/>
  <c r="P46" i="13"/>
  <c r="R46" i="13" s="1"/>
  <c r="R45" i="14" s="1"/>
  <c r="W46" i="13"/>
  <c r="X46" i="13"/>
  <c r="Y46" i="13"/>
  <c r="AM46" i="13"/>
  <c r="AN46" i="13"/>
  <c r="G47" i="13"/>
  <c r="G46" i="14" s="1"/>
  <c r="K47" i="13"/>
  <c r="N47" i="13"/>
  <c r="N46" i="14" s="1"/>
  <c r="O47" i="13"/>
  <c r="O46" i="14" s="1"/>
  <c r="P47" i="13"/>
  <c r="Q47" i="13"/>
  <c r="Q46" i="14" s="1"/>
  <c r="S47" i="13"/>
  <c r="S46" i="14" s="1"/>
  <c r="W47" i="13"/>
  <c r="X47" i="13"/>
  <c r="Y47" i="13"/>
  <c r="AM47" i="13"/>
  <c r="AN47" i="13"/>
  <c r="G48" i="13"/>
  <c r="G47" i="14" s="1"/>
  <c r="J48" i="13"/>
  <c r="J47" i="14" s="1"/>
  <c r="K48" i="13"/>
  <c r="N48" i="13"/>
  <c r="N47" i="14" s="1"/>
  <c r="O48" i="13"/>
  <c r="O47" i="14" s="1"/>
  <c r="P48" i="13"/>
  <c r="R48" i="13"/>
  <c r="R47" i="14" s="1"/>
  <c r="W48" i="13"/>
  <c r="X48" i="13"/>
  <c r="Y48" i="13"/>
  <c r="AM48" i="13"/>
  <c r="AN48" i="13"/>
  <c r="G49" i="13"/>
  <c r="K49" i="13"/>
  <c r="N49" i="13"/>
  <c r="N48" i="14" s="1"/>
  <c r="O49" i="13"/>
  <c r="O48" i="14" s="1"/>
  <c r="P49" i="13"/>
  <c r="P48" i="14" s="1"/>
  <c r="Q49" i="13"/>
  <c r="Q48" i="14" s="1"/>
  <c r="R49" i="13"/>
  <c r="R48" i="14" s="1"/>
  <c r="W49" i="13"/>
  <c r="X49" i="13"/>
  <c r="Y49" i="13"/>
  <c r="AM49" i="13"/>
  <c r="AN49" i="13"/>
  <c r="G50" i="13"/>
  <c r="G49" i="14" s="1"/>
  <c r="K50" i="13"/>
  <c r="N50" i="13"/>
  <c r="N49" i="14" s="1"/>
  <c r="O50" i="13"/>
  <c r="O49" i="14" s="1"/>
  <c r="P50" i="13"/>
  <c r="R50" i="13"/>
  <c r="R49" i="14" s="1"/>
  <c r="S50" i="13"/>
  <c r="S49" i="14" s="1"/>
  <c r="W50" i="13"/>
  <c r="X50" i="13"/>
  <c r="Y50" i="13"/>
  <c r="AM50" i="13"/>
  <c r="AN50" i="13"/>
  <c r="G51" i="13"/>
  <c r="G50" i="14" s="1"/>
  <c r="K51" i="13"/>
  <c r="N51" i="13"/>
  <c r="N50" i="14" s="1"/>
  <c r="O51" i="13"/>
  <c r="O50" i="14" s="1"/>
  <c r="P51" i="13"/>
  <c r="S51" i="13"/>
  <c r="S50" i="14" s="1"/>
  <c r="W51" i="13"/>
  <c r="X51" i="13"/>
  <c r="Y51" i="13"/>
  <c r="AM51" i="13"/>
  <c r="AN51" i="13"/>
  <c r="G52" i="13"/>
  <c r="G51" i="14" s="1"/>
  <c r="J52" i="13"/>
  <c r="J51" i="14" s="1"/>
  <c r="K52" i="13"/>
  <c r="N52" i="13"/>
  <c r="N51" i="14" s="1"/>
  <c r="O52" i="13"/>
  <c r="O51" i="14" s="1"/>
  <c r="P52" i="13"/>
  <c r="Q52" i="13" s="1"/>
  <c r="Q51" i="14" s="1"/>
  <c r="W52" i="13"/>
  <c r="X52" i="13"/>
  <c r="Y52" i="13"/>
  <c r="AM52" i="13"/>
  <c r="AN52" i="13"/>
  <c r="K54" i="13"/>
  <c r="B55" i="13"/>
  <c r="B53" i="14" s="1"/>
  <c r="G58" i="13"/>
  <c r="G56" i="14" s="1"/>
  <c r="J58" i="13"/>
  <c r="K58" i="13"/>
  <c r="N58" i="13"/>
  <c r="N56" i="14" s="1"/>
  <c r="O58" i="13"/>
  <c r="O56" i="14" s="1"/>
  <c r="P58" i="13"/>
  <c r="Q58" i="13" s="1"/>
  <c r="Q56" i="14" s="1"/>
  <c r="W58" i="13"/>
  <c r="X58" i="13"/>
  <c r="Y58" i="13"/>
  <c r="AM58" i="13"/>
  <c r="AN58" i="13"/>
  <c r="G59" i="13"/>
  <c r="G57" i="14" s="1"/>
  <c r="J59" i="13"/>
  <c r="J57" i="14" s="1"/>
  <c r="K59" i="13"/>
  <c r="N59" i="13"/>
  <c r="N57" i="14" s="1"/>
  <c r="O59" i="13"/>
  <c r="O57" i="14" s="1"/>
  <c r="P59" i="13"/>
  <c r="Q59" i="13"/>
  <c r="Q57" i="14" s="1"/>
  <c r="R59" i="13"/>
  <c r="R57" i="14" s="1"/>
  <c r="W59" i="13"/>
  <c r="X59" i="13"/>
  <c r="Y59" i="13"/>
  <c r="AM59" i="13"/>
  <c r="AN59" i="13"/>
  <c r="G60" i="13"/>
  <c r="K60" i="13"/>
  <c r="N60" i="13"/>
  <c r="N58" i="14" s="1"/>
  <c r="O60" i="13"/>
  <c r="O58" i="14" s="1"/>
  <c r="P60" i="13"/>
  <c r="P58" i="14" s="1"/>
  <c r="S60" i="13"/>
  <c r="S58" i="14" s="1"/>
  <c r="W60" i="13"/>
  <c r="X60" i="13"/>
  <c r="Y60" i="13"/>
  <c r="AM60" i="13"/>
  <c r="AN60" i="13"/>
  <c r="G61" i="13"/>
  <c r="G59" i="14" s="1"/>
  <c r="K61" i="13"/>
  <c r="N61" i="13"/>
  <c r="N59" i="14" s="1"/>
  <c r="O61" i="13"/>
  <c r="O59" i="14" s="1"/>
  <c r="P61" i="13"/>
  <c r="R61" i="13" s="1"/>
  <c r="R59" i="14" s="1"/>
  <c r="W61" i="13"/>
  <c r="X61" i="13"/>
  <c r="Y61" i="13"/>
  <c r="AM61" i="13"/>
  <c r="AN61" i="13"/>
  <c r="G62" i="13"/>
  <c r="G60" i="14" s="1"/>
  <c r="J62" i="13"/>
  <c r="J60" i="14" s="1"/>
  <c r="K62" i="13"/>
  <c r="N62" i="13"/>
  <c r="N60" i="14" s="1"/>
  <c r="O62" i="13"/>
  <c r="O60" i="14" s="1"/>
  <c r="P62" i="13"/>
  <c r="Q62" i="13" s="1"/>
  <c r="Q60" i="14" s="1"/>
  <c r="W62" i="13"/>
  <c r="X62" i="13"/>
  <c r="Y62" i="13"/>
  <c r="AM62" i="13"/>
  <c r="AN62" i="13"/>
  <c r="G63" i="13"/>
  <c r="G61" i="14" s="1"/>
  <c r="J63" i="13"/>
  <c r="J61" i="14" s="1"/>
  <c r="K63" i="13"/>
  <c r="K70" i="13" s="1"/>
  <c r="N63" i="13"/>
  <c r="N61" i="14" s="1"/>
  <c r="O63" i="13"/>
  <c r="O61" i="14" s="1"/>
  <c r="P63" i="13"/>
  <c r="Q63" i="13"/>
  <c r="Q61" i="14" s="1"/>
  <c r="R63" i="13"/>
  <c r="R61" i="14" s="1"/>
  <c r="W63" i="13"/>
  <c r="X63" i="13"/>
  <c r="Y63" i="13"/>
  <c r="AM63" i="13"/>
  <c r="AN63" i="13"/>
  <c r="G64" i="13"/>
  <c r="K64" i="13"/>
  <c r="N64" i="13"/>
  <c r="N62" i="14" s="1"/>
  <c r="O64" i="13"/>
  <c r="O62" i="14" s="1"/>
  <c r="P64" i="13"/>
  <c r="P62" i="14" s="1"/>
  <c r="S64" i="13"/>
  <c r="S62" i="14" s="1"/>
  <c r="W64" i="13"/>
  <c r="X64" i="13"/>
  <c r="Y64" i="13"/>
  <c r="AM64" i="13"/>
  <c r="AN64" i="13"/>
  <c r="G65" i="13"/>
  <c r="G63" i="14" s="1"/>
  <c r="K65" i="13"/>
  <c r="N65" i="13"/>
  <c r="N63" i="14" s="1"/>
  <c r="O65" i="13"/>
  <c r="O63" i="14" s="1"/>
  <c r="P65" i="13"/>
  <c r="R65" i="13" s="1"/>
  <c r="R63" i="14" s="1"/>
  <c r="W65" i="13"/>
  <c r="X65" i="13"/>
  <c r="Y65" i="13"/>
  <c r="AM65" i="13"/>
  <c r="AN65" i="13"/>
  <c r="G66" i="13"/>
  <c r="G64" i="14" s="1"/>
  <c r="J66" i="13"/>
  <c r="J64" i="14" s="1"/>
  <c r="K66" i="13"/>
  <c r="N66" i="13"/>
  <c r="N64" i="14" s="1"/>
  <c r="O66" i="13"/>
  <c r="O64" i="14" s="1"/>
  <c r="P66" i="13"/>
  <c r="Q66" i="13" s="1"/>
  <c r="Q64" i="14" s="1"/>
  <c r="W66" i="13"/>
  <c r="X66" i="13"/>
  <c r="Y66" i="13"/>
  <c r="AM66" i="13"/>
  <c r="AN66" i="13"/>
  <c r="G67" i="13"/>
  <c r="G65" i="14" s="1"/>
  <c r="J67" i="13"/>
  <c r="J65" i="14" s="1"/>
  <c r="K67" i="13"/>
  <c r="N67" i="13"/>
  <c r="N65" i="14" s="1"/>
  <c r="O67" i="13"/>
  <c r="O65" i="14" s="1"/>
  <c r="P67" i="13"/>
  <c r="Q67" i="13"/>
  <c r="Q65" i="14" s="1"/>
  <c r="R67" i="13"/>
  <c r="R65" i="14" s="1"/>
  <c r="W67" i="13"/>
  <c r="X67" i="13"/>
  <c r="Y67" i="13"/>
  <c r="AM67" i="13"/>
  <c r="AN67" i="13"/>
  <c r="G68" i="13"/>
  <c r="K68" i="13"/>
  <c r="N68" i="13"/>
  <c r="N66" i="14" s="1"/>
  <c r="O68" i="13"/>
  <c r="O66" i="14" s="1"/>
  <c r="P68" i="13"/>
  <c r="P66" i="14" s="1"/>
  <c r="S68" i="13"/>
  <c r="S66" i="14" s="1"/>
  <c r="W68" i="13"/>
  <c r="X68" i="13"/>
  <c r="Y68" i="13"/>
  <c r="AM68" i="13"/>
  <c r="AN68" i="13"/>
  <c r="AM69" i="13"/>
  <c r="D55" i="13" s="1"/>
  <c r="B71" i="13"/>
  <c r="B68" i="14" s="1"/>
  <c r="G74" i="13"/>
  <c r="G71" i="14" s="1"/>
  <c r="K74" i="13"/>
  <c r="N74" i="13"/>
  <c r="N71" i="14" s="1"/>
  <c r="O74" i="13"/>
  <c r="O71" i="14" s="1"/>
  <c r="P74" i="13"/>
  <c r="P71" i="14" s="1"/>
  <c r="R74" i="13"/>
  <c r="R71" i="14" s="1"/>
  <c r="W74" i="13"/>
  <c r="X74" i="13"/>
  <c r="Y74" i="13"/>
  <c r="AM74" i="13"/>
  <c r="AN74" i="13"/>
  <c r="G75" i="13"/>
  <c r="G72" i="14" s="1"/>
  <c r="K75" i="13"/>
  <c r="N75" i="13"/>
  <c r="N72" i="14" s="1"/>
  <c r="O75" i="13"/>
  <c r="O72" i="14" s="1"/>
  <c r="P75" i="13"/>
  <c r="P72" i="14" s="1"/>
  <c r="S75" i="13"/>
  <c r="S72" i="14" s="1"/>
  <c r="W75" i="13"/>
  <c r="X75" i="13"/>
  <c r="Y75" i="13"/>
  <c r="AM75" i="13"/>
  <c r="AN75" i="13"/>
  <c r="G76" i="13"/>
  <c r="G73" i="14" s="1"/>
  <c r="J76" i="13"/>
  <c r="J73" i="14" s="1"/>
  <c r="K76" i="13"/>
  <c r="N76" i="13"/>
  <c r="N73" i="14" s="1"/>
  <c r="O76" i="13"/>
  <c r="O73" i="14" s="1"/>
  <c r="P76" i="13"/>
  <c r="P73" i="14" s="1"/>
  <c r="W76" i="13"/>
  <c r="X76" i="13"/>
  <c r="Y76" i="13"/>
  <c r="AM76" i="13"/>
  <c r="AN76" i="13"/>
  <c r="G77" i="13"/>
  <c r="G74" i="14" s="1"/>
  <c r="K77" i="13"/>
  <c r="K86" i="13" s="1"/>
  <c r="N77" i="13"/>
  <c r="N74" i="14" s="1"/>
  <c r="O77" i="13"/>
  <c r="O74" i="14" s="1"/>
  <c r="P77" i="13"/>
  <c r="P74" i="14" s="1"/>
  <c r="Q77" i="13"/>
  <c r="Q74" i="14" s="1"/>
  <c r="R77" i="13"/>
  <c r="R74" i="14" s="1"/>
  <c r="W77" i="13"/>
  <c r="X77" i="13"/>
  <c r="Y77" i="13"/>
  <c r="AM77" i="13"/>
  <c r="AN77" i="13"/>
  <c r="G78" i="13"/>
  <c r="G75" i="14" s="1"/>
  <c r="K78" i="13"/>
  <c r="N78" i="13"/>
  <c r="N75" i="14" s="1"/>
  <c r="O78" i="13"/>
  <c r="O75" i="14" s="1"/>
  <c r="P78" i="13"/>
  <c r="P75" i="14" s="1"/>
  <c r="R78" i="13"/>
  <c r="R75" i="14" s="1"/>
  <c r="W78" i="13"/>
  <c r="X78" i="13"/>
  <c r="Y78" i="13"/>
  <c r="AM78" i="13"/>
  <c r="AN78" i="13"/>
  <c r="G79" i="13"/>
  <c r="G76" i="14" s="1"/>
  <c r="K79" i="13"/>
  <c r="N79" i="13"/>
  <c r="N76" i="14" s="1"/>
  <c r="O79" i="13"/>
  <c r="O76" i="14" s="1"/>
  <c r="P79" i="13"/>
  <c r="P76" i="14" s="1"/>
  <c r="S79" i="13"/>
  <c r="S76" i="14" s="1"/>
  <c r="W79" i="13"/>
  <c r="X79" i="13"/>
  <c r="Y79" i="13"/>
  <c r="AM79" i="13"/>
  <c r="AN79" i="13"/>
  <c r="G80" i="13"/>
  <c r="G77" i="14" s="1"/>
  <c r="J80" i="13"/>
  <c r="J77" i="14" s="1"/>
  <c r="K80" i="13"/>
  <c r="N80" i="13"/>
  <c r="N77" i="14" s="1"/>
  <c r="O80" i="13"/>
  <c r="O77" i="14" s="1"/>
  <c r="P80" i="13"/>
  <c r="P77" i="14" s="1"/>
  <c r="W80" i="13"/>
  <c r="X80" i="13"/>
  <c r="Y80" i="13"/>
  <c r="AM80" i="13"/>
  <c r="AN80" i="13"/>
  <c r="G81" i="13"/>
  <c r="G78" i="14" s="1"/>
  <c r="K81" i="13"/>
  <c r="N81" i="13"/>
  <c r="N78" i="14" s="1"/>
  <c r="O81" i="13"/>
  <c r="O78" i="14" s="1"/>
  <c r="P81" i="13"/>
  <c r="P78" i="14" s="1"/>
  <c r="Q81" i="13"/>
  <c r="Q78" i="14" s="1"/>
  <c r="R81" i="13"/>
  <c r="R78" i="14" s="1"/>
  <c r="W81" i="13"/>
  <c r="X81" i="13"/>
  <c r="Y81" i="13"/>
  <c r="AM81" i="13"/>
  <c r="AN81" i="13"/>
  <c r="G82" i="13"/>
  <c r="G79" i="14" s="1"/>
  <c r="K82" i="13"/>
  <c r="N82" i="13"/>
  <c r="N79" i="14" s="1"/>
  <c r="O82" i="13"/>
  <c r="O79" i="14" s="1"/>
  <c r="P82" i="13"/>
  <c r="P79" i="14" s="1"/>
  <c r="R82" i="13"/>
  <c r="R79" i="14" s="1"/>
  <c r="W82" i="13"/>
  <c r="X82" i="13"/>
  <c r="Y82" i="13"/>
  <c r="AM82" i="13"/>
  <c r="AN82" i="13"/>
  <c r="G83" i="13"/>
  <c r="G80" i="14" s="1"/>
  <c r="K83" i="13"/>
  <c r="N83" i="13"/>
  <c r="N80" i="14" s="1"/>
  <c r="O83" i="13"/>
  <c r="O80" i="14" s="1"/>
  <c r="P83" i="13"/>
  <c r="P80" i="14" s="1"/>
  <c r="S83" i="13"/>
  <c r="S80" i="14" s="1"/>
  <c r="W83" i="13"/>
  <c r="X83" i="13"/>
  <c r="Y83" i="13"/>
  <c r="AM83" i="13"/>
  <c r="AN83" i="13"/>
  <c r="G84" i="13"/>
  <c r="G81" i="14" s="1"/>
  <c r="J84" i="13"/>
  <c r="J81" i="14" s="1"/>
  <c r="K84" i="13"/>
  <c r="N84" i="13"/>
  <c r="N81" i="14" s="1"/>
  <c r="O84" i="13"/>
  <c r="O81" i="14" s="1"/>
  <c r="P84" i="13"/>
  <c r="W84" i="13"/>
  <c r="X84" i="13"/>
  <c r="Y84" i="13"/>
  <c r="AM84" i="13"/>
  <c r="AN84" i="13"/>
  <c r="B87" i="13"/>
  <c r="B83" i="14" s="1"/>
  <c r="G90" i="13"/>
  <c r="K90" i="13"/>
  <c r="N90" i="13"/>
  <c r="N86" i="14" s="1"/>
  <c r="O90" i="13"/>
  <c r="O86" i="14" s="1"/>
  <c r="P90" i="13"/>
  <c r="P86" i="14" s="1"/>
  <c r="W90" i="13"/>
  <c r="X90" i="13"/>
  <c r="Y90" i="13"/>
  <c r="AM90" i="13"/>
  <c r="AN90" i="13"/>
  <c r="G91" i="13"/>
  <c r="G87" i="14" s="1"/>
  <c r="J91" i="13"/>
  <c r="J87" i="14" s="1"/>
  <c r="K91" i="13"/>
  <c r="N91" i="13"/>
  <c r="N87" i="14" s="1"/>
  <c r="O91" i="13"/>
  <c r="O87" i="14" s="1"/>
  <c r="P91" i="13"/>
  <c r="W91" i="13"/>
  <c r="X91" i="13"/>
  <c r="Y91" i="13"/>
  <c r="AM91" i="13"/>
  <c r="AN91" i="13"/>
  <c r="G92" i="13"/>
  <c r="G88" i="14" s="1"/>
  <c r="K92" i="13"/>
  <c r="K102" i="13" s="1"/>
  <c r="N92" i="13"/>
  <c r="N88" i="14" s="1"/>
  <c r="O92" i="13"/>
  <c r="O88" i="14" s="1"/>
  <c r="P92" i="13"/>
  <c r="P88" i="14" s="1"/>
  <c r="Q92" i="13"/>
  <c r="Q88" i="14" s="1"/>
  <c r="R92" i="13"/>
  <c r="R88" i="14" s="1"/>
  <c r="W92" i="13"/>
  <c r="X92" i="13"/>
  <c r="Y92" i="13"/>
  <c r="AM92" i="13"/>
  <c r="AN92" i="13"/>
  <c r="G93" i="13"/>
  <c r="G89" i="14" s="1"/>
  <c r="K93" i="13"/>
  <c r="N93" i="13"/>
  <c r="O93" i="13"/>
  <c r="O89" i="14" s="1"/>
  <c r="P93" i="13"/>
  <c r="P89" i="14" s="1"/>
  <c r="R93" i="13"/>
  <c r="R89" i="14" s="1"/>
  <c r="W93" i="13"/>
  <c r="X93" i="13"/>
  <c r="Y93" i="13"/>
  <c r="AM93" i="13"/>
  <c r="AN93" i="13"/>
  <c r="G94" i="13"/>
  <c r="S94" i="13" s="1"/>
  <c r="S90" i="14" s="1"/>
  <c r="K94" i="13"/>
  <c r="N94" i="13"/>
  <c r="N90" i="14" s="1"/>
  <c r="O94" i="13"/>
  <c r="O90" i="14" s="1"/>
  <c r="P94" i="13"/>
  <c r="P90" i="14" s="1"/>
  <c r="W94" i="13"/>
  <c r="X94" i="13"/>
  <c r="Y94" i="13"/>
  <c r="AM94" i="13"/>
  <c r="AN94" i="13"/>
  <c r="G95" i="13"/>
  <c r="G91" i="14" s="1"/>
  <c r="J95" i="13"/>
  <c r="J91" i="14" s="1"/>
  <c r="K95" i="13"/>
  <c r="N95" i="13"/>
  <c r="N91" i="14" s="1"/>
  <c r="O95" i="13"/>
  <c r="O91" i="14" s="1"/>
  <c r="P95" i="13"/>
  <c r="W95" i="13"/>
  <c r="X95" i="13"/>
  <c r="Y95" i="13"/>
  <c r="AM95" i="13"/>
  <c r="AN95" i="13"/>
  <c r="G96" i="13"/>
  <c r="G92" i="14" s="1"/>
  <c r="K96" i="13"/>
  <c r="N96" i="13"/>
  <c r="N92" i="14" s="1"/>
  <c r="O96" i="13"/>
  <c r="O92" i="14" s="1"/>
  <c r="P96" i="13"/>
  <c r="P92" i="14" s="1"/>
  <c r="Q96" i="13"/>
  <c r="Q92" i="14" s="1"/>
  <c r="R96" i="13"/>
  <c r="R92" i="14" s="1"/>
  <c r="W96" i="13"/>
  <c r="X96" i="13"/>
  <c r="Y96" i="13"/>
  <c r="AM96" i="13"/>
  <c r="AN96" i="13"/>
  <c r="G97" i="13"/>
  <c r="G93" i="14" s="1"/>
  <c r="K97" i="13"/>
  <c r="N97" i="13"/>
  <c r="O97" i="13"/>
  <c r="O93" i="14" s="1"/>
  <c r="P97" i="13"/>
  <c r="P93" i="14" s="1"/>
  <c r="R97" i="13"/>
  <c r="R93" i="14" s="1"/>
  <c r="W97" i="13"/>
  <c r="X97" i="13"/>
  <c r="Y97" i="13"/>
  <c r="AM97" i="13"/>
  <c r="AN97" i="13"/>
  <c r="G98" i="13"/>
  <c r="K98" i="13"/>
  <c r="N98" i="13"/>
  <c r="N94" i="14" s="1"/>
  <c r="O98" i="13"/>
  <c r="O94" i="14" s="1"/>
  <c r="P98" i="13"/>
  <c r="P94" i="14" s="1"/>
  <c r="S98" i="13"/>
  <c r="S94" i="14" s="1"/>
  <c r="W98" i="13"/>
  <c r="X98" i="13"/>
  <c r="Y98" i="13"/>
  <c r="AM98" i="13"/>
  <c r="AN98" i="13"/>
  <c r="G99" i="13"/>
  <c r="G95" i="14" s="1"/>
  <c r="J99" i="13"/>
  <c r="J95" i="14" s="1"/>
  <c r="K99" i="13"/>
  <c r="N99" i="13"/>
  <c r="N95" i="14" s="1"/>
  <c r="O99" i="13"/>
  <c r="O95" i="14" s="1"/>
  <c r="P99" i="13"/>
  <c r="W99" i="13"/>
  <c r="X99" i="13"/>
  <c r="Y99" i="13"/>
  <c r="AM99" i="13"/>
  <c r="AN99" i="13"/>
  <c r="G100" i="13"/>
  <c r="G96" i="14" s="1"/>
  <c r="K100" i="13"/>
  <c r="N100" i="13"/>
  <c r="N96" i="14" s="1"/>
  <c r="O100" i="13"/>
  <c r="O96" i="14" s="1"/>
  <c r="P100" i="13"/>
  <c r="P96" i="14" s="1"/>
  <c r="Q100" i="13"/>
  <c r="Q96" i="14" s="1"/>
  <c r="R100" i="13"/>
  <c r="R96" i="14" s="1"/>
  <c r="W100" i="13"/>
  <c r="X100" i="13"/>
  <c r="Y100" i="13"/>
  <c r="AM100" i="13"/>
  <c r="AN100" i="13"/>
  <c r="B103" i="13"/>
  <c r="B98" i="14" s="1"/>
  <c r="G106" i="13"/>
  <c r="G101" i="14" s="1"/>
  <c r="J106" i="13"/>
  <c r="K106" i="13"/>
  <c r="N106" i="13"/>
  <c r="N101" i="14" s="1"/>
  <c r="O106" i="13"/>
  <c r="O101" i="14" s="1"/>
  <c r="P106" i="13"/>
  <c r="W106" i="13"/>
  <c r="X106" i="13"/>
  <c r="Y106" i="13"/>
  <c r="AM106" i="13"/>
  <c r="AN106" i="13"/>
  <c r="G107" i="13"/>
  <c r="G102" i="14" s="1"/>
  <c r="K107" i="13"/>
  <c r="N107" i="13"/>
  <c r="O107" i="13"/>
  <c r="O102" i="14" s="1"/>
  <c r="P107" i="13"/>
  <c r="P102" i="14" s="1"/>
  <c r="Q107" i="13"/>
  <c r="Q102" i="14" s="1"/>
  <c r="R107" i="13"/>
  <c r="R102" i="14" s="1"/>
  <c r="W107" i="13"/>
  <c r="X107" i="13"/>
  <c r="Y107" i="13"/>
  <c r="AM107" i="13"/>
  <c r="AN107" i="13"/>
  <c r="G108" i="13"/>
  <c r="S108" i="13" s="1"/>
  <c r="S103" i="14" s="1"/>
  <c r="K108" i="13"/>
  <c r="N108" i="13"/>
  <c r="N103" i="14" s="1"/>
  <c r="O108" i="13"/>
  <c r="O103" i="14" s="1"/>
  <c r="P108" i="13"/>
  <c r="P103" i="14" s="1"/>
  <c r="R108" i="13"/>
  <c r="R103" i="14" s="1"/>
  <c r="W108" i="13"/>
  <c r="X108" i="13"/>
  <c r="Y108" i="13"/>
  <c r="AM108" i="13"/>
  <c r="AN108" i="13"/>
  <c r="G109" i="13"/>
  <c r="G104" i="14" s="1"/>
  <c r="K109" i="13"/>
  <c r="N109" i="13"/>
  <c r="N104" i="14" s="1"/>
  <c r="O109" i="13"/>
  <c r="O104" i="14" s="1"/>
  <c r="P109" i="13"/>
  <c r="Q109" i="13" s="1"/>
  <c r="Q104" i="14" s="1"/>
  <c r="W109" i="13"/>
  <c r="X109" i="13"/>
  <c r="Y109" i="13"/>
  <c r="AM109" i="13"/>
  <c r="AN109" i="13"/>
  <c r="G110" i="13"/>
  <c r="G105" i="14" s="1"/>
  <c r="J110" i="13"/>
  <c r="J105" i="14" s="1"/>
  <c r="K110" i="13"/>
  <c r="N110" i="13"/>
  <c r="N105" i="14" s="1"/>
  <c r="O110" i="13"/>
  <c r="O105" i="14" s="1"/>
  <c r="P110" i="13"/>
  <c r="Q110" i="13" s="1"/>
  <c r="Q105" i="14" s="1"/>
  <c r="W110" i="13"/>
  <c r="X110" i="13"/>
  <c r="Y110" i="13"/>
  <c r="AM110" i="13"/>
  <c r="AM117" i="13" s="1"/>
  <c r="D103" i="13" s="1"/>
  <c r="AN110" i="13"/>
  <c r="G111" i="13"/>
  <c r="K111" i="13"/>
  <c r="N111" i="13"/>
  <c r="N106" i="14" s="1"/>
  <c r="O111" i="13"/>
  <c r="O106" i="14" s="1"/>
  <c r="P111" i="13"/>
  <c r="P106" i="14" s="1"/>
  <c r="R111" i="13"/>
  <c r="R106" i="14" s="1"/>
  <c r="W111" i="13"/>
  <c r="X111" i="13"/>
  <c r="Y111" i="13"/>
  <c r="AM111" i="13"/>
  <c r="AN111" i="13"/>
  <c r="G112" i="13"/>
  <c r="G107" i="14" s="1"/>
  <c r="K112" i="13"/>
  <c r="N112" i="13"/>
  <c r="N107" i="14" s="1"/>
  <c r="O112" i="13"/>
  <c r="O107" i="14" s="1"/>
  <c r="P112" i="13"/>
  <c r="S112" i="13"/>
  <c r="S107" i="14" s="1"/>
  <c r="W112" i="13"/>
  <c r="X112" i="13"/>
  <c r="Y112" i="13"/>
  <c r="AM112" i="13"/>
  <c r="AN112" i="13"/>
  <c r="G113" i="13"/>
  <c r="G108" i="14" s="1"/>
  <c r="K113" i="13"/>
  <c r="N113" i="13"/>
  <c r="N108" i="14" s="1"/>
  <c r="O113" i="13"/>
  <c r="O108" i="14" s="1"/>
  <c r="P113" i="13"/>
  <c r="Q113" i="13" s="1"/>
  <c r="Q108" i="14" s="1"/>
  <c r="W113" i="13"/>
  <c r="X113" i="13"/>
  <c r="Y113" i="13"/>
  <c r="AM113" i="13"/>
  <c r="AN113" i="13"/>
  <c r="G114" i="13"/>
  <c r="G109" i="14" s="1"/>
  <c r="J114" i="13"/>
  <c r="J109" i="14" s="1"/>
  <c r="K114" i="13"/>
  <c r="N114" i="13"/>
  <c r="N109" i="14" s="1"/>
  <c r="O114" i="13"/>
  <c r="O109" i="14" s="1"/>
  <c r="P114" i="13"/>
  <c r="Q114" i="13" s="1"/>
  <c r="Q109" i="14" s="1"/>
  <c r="W114" i="13"/>
  <c r="X114" i="13"/>
  <c r="Y114" i="13"/>
  <c r="AM114" i="13"/>
  <c r="AN114" i="13"/>
  <c r="G115" i="13"/>
  <c r="K115" i="13"/>
  <c r="N115" i="13"/>
  <c r="N110" i="14" s="1"/>
  <c r="O115" i="13"/>
  <c r="O110" i="14" s="1"/>
  <c r="P115" i="13"/>
  <c r="P110" i="14" s="1"/>
  <c r="R115" i="13"/>
  <c r="R110" i="14" s="1"/>
  <c r="W115" i="13"/>
  <c r="X115" i="13"/>
  <c r="Y115" i="13"/>
  <c r="AM115" i="13"/>
  <c r="AN115" i="13"/>
  <c r="G116" i="13"/>
  <c r="G111" i="14" s="1"/>
  <c r="K116" i="13"/>
  <c r="N116" i="13"/>
  <c r="N111" i="14" s="1"/>
  <c r="O116" i="13"/>
  <c r="O111" i="14" s="1"/>
  <c r="P116" i="13"/>
  <c r="S116" i="13"/>
  <c r="S111" i="14" s="1"/>
  <c r="W116" i="13"/>
  <c r="X116" i="13"/>
  <c r="Y116" i="13"/>
  <c r="AM116" i="13"/>
  <c r="AN116" i="13"/>
  <c r="B119" i="13"/>
  <c r="B113" i="14" s="1"/>
  <c r="G122" i="13"/>
  <c r="K122" i="13"/>
  <c r="N122" i="13"/>
  <c r="N116" i="14" s="1"/>
  <c r="O122" i="13"/>
  <c r="O116" i="14" s="1"/>
  <c r="P122" i="13"/>
  <c r="P116" i="14" s="1"/>
  <c r="S122" i="13"/>
  <c r="S116" i="14" s="1"/>
  <c r="W122" i="13"/>
  <c r="X122" i="13"/>
  <c r="Y122" i="13"/>
  <c r="AM122" i="13"/>
  <c r="AN122" i="13"/>
  <c r="G123" i="13"/>
  <c r="G117" i="14" s="1"/>
  <c r="K123" i="13"/>
  <c r="N123" i="13"/>
  <c r="N117" i="14" s="1"/>
  <c r="O123" i="13"/>
  <c r="O117" i="14" s="1"/>
  <c r="P123" i="13"/>
  <c r="R123" i="13" s="1"/>
  <c r="R117" i="14" s="1"/>
  <c r="W123" i="13"/>
  <c r="X123" i="13"/>
  <c r="Y123" i="13"/>
  <c r="AM123" i="13"/>
  <c r="AN123" i="13"/>
  <c r="G124" i="13"/>
  <c r="G118" i="14" s="1"/>
  <c r="J124" i="13"/>
  <c r="J118" i="14" s="1"/>
  <c r="K124" i="13"/>
  <c r="N124" i="13"/>
  <c r="N118" i="14" s="1"/>
  <c r="O124" i="13"/>
  <c r="O118" i="14" s="1"/>
  <c r="P124" i="13"/>
  <c r="Q124" i="13" s="1"/>
  <c r="Q118" i="14" s="1"/>
  <c r="W124" i="13"/>
  <c r="X124" i="13"/>
  <c r="Y124" i="13"/>
  <c r="AM124" i="13"/>
  <c r="AN124" i="13"/>
  <c r="G125" i="13"/>
  <c r="G119" i="14" s="1"/>
  <c r="J125" i="13"/>
  <c r="J119" i="14" s="1"/>
  <c r="K125" i="13"/>
  <c r="K134" i="13" s="1"/>
  <c r="N125" i="13"/>
  <c r="N119" i="14" s="1"/>
  <c r="O125" i="13"/>
  <c r="O119" i="14" s="1"/>
  <c r="P125" i="13"/>
  <c r="Q125" i="13"/>
  <c r="Q119" i="14" s="1"/>
  <c r="R125" i="13"/>
  <c r="R119" i="14" s="1"/>
  <c r="W125" i="13"/>
  <c r="X125" i="13"/>
  <c r="Y125" i="13"/>
  <c r="AM125" i="13"/>
  <c r="AN125" i="13"/>
  <c r="G126" i="13"/>
  <c r="K126" i="13"/>
  <c r="N126" i="13"/>
  <c r="N120" i="14" s="1"/>
  <c r="O126" i="13"/>
  <c r="O120" i="14" s="1"/>
  <c r="P126" i="13"/>
  <c r="P120" i="14" s="1"/>
  <c r="S126" i="13"/>
  <c r="S120" i="14" s="1"/>
  <c r="W126" i="13"/>
  <c r="X126" i="13"/>
  <c r="Y126" i="13"/>
  <c r="AM126" i="13"/>
  <c r="AN126" i="13"/>
  <c r="G127" i="13"/>
  <c r="G121" i="14" s="1"/>
  <c r="K127" i="13"/>
  <c r="N127" i="13"/>
  <c r="N121" i="14" s="1"/>
  <c r="O127" i="13"/>
  <c r="O121" i="14" s="1"/>
  <c r="P127" i="13"/>
  <c r="R127" i="13" s="1"/>
  <c r="R121" i="14" s="1"/>
  <c r="W127" i="13"/>
  <c r="X127" i="13"/>
  <c r="Y127" i="13"/>
  <c r="AM127" i="13"/>
  <c r="AN127" i="13"/>
  <c r="G128" i="13"/>
  <c r="G122" i="14" s="1"/>
  <c r="J128" i="13"/>
  <c r="J122" i="14" s="1"/>
  <c r="K128" i="13"/>
  <c r="N128" i="13"/>
  <c r="N122" i="14" s="1"/>
  <c r="O128" i="13"/>
  <c r="O122" i="14" s="1"/>
  <c r="P128" i="13"/>
  <c r="Q128" i="13" s="1"/>
  <c r="Q122" i="14" s="1"/>
  <c r="W128" i="13"/>
  <c r="X128" i="13"/>
  <c r="Y128" i="13"/>
  <c r="AM128" i="13"/>
  <c r="AN128" i="13"/>
  <c r="G129" i="13"/>
  <c r="G123" i="14" s="1"/>
  <c r="J129" i="13"/>
  <c r="J123" i="14" s="1"/>
  <c r="K129" i="13"/>
  <c r="N129" i="13"/>
  <c r="N123" i="14" s="1"/>
  <c r="O129" i="13"/>
  <c r="O123" i="14" s="1"/>
  <c r="P129" i="13"/>
  <c r="Q129" i="13"/>
  <c r="Q123" i="14" s="1"/>
  <c r="R129" i="13"/>
  <c r="R123" i="14" s="1"/>
  <c r="W129" i="13"/>
  <c r="X129" i="13"/>
  <c r="Y129" i="13"/>
  <c r="AM129" i="13"/>
  <c r="AN129" i="13"/>
  <c r="G130" i="13"/>
  <c r="K130" i="13"/>
  <c r="N130" i="13"/>
  <c r="N124" i="14" s="1"/>
  <c r="O130" i="13"/>
  <c r="O124" i="14" s="1"/>
  <c r="P130" i="13"/>
  <c r="P124" i="14" s="1"/>
  <c r="S130" i="13"/>
  <c r="S124" i="14" s="1"/>
  <c r="W130" i="13"/>
  <c r="X130" i="13"/>
  <c r="Y130" i="13"/>
  <c r="AM130" i="13"/>
  <c r="AN130" i="13"/>
  <c r="G131" i="13"/>
  <c r="G125" i="14" s="1"/>
  <c r="K131" i="13"/>
  <c r="N131" i="13"/>
  <c r="N125" i="14" s="1"/>
  <c r="O131" i="13"/>
  <c r="O125" i="14" s="1"/>
  <c r="P131" i="13"/>
  <c r="R131" i="13" s="1"/>
  <c r="R125" i="14" s="1"/>
  <c r="W131" i="13"/>
  <c r="X131" i="13"/>
  <c r="Y131" i="13"/>
  <c r="AM131" i="13"/>
  <c r="AN131" i="13"/>
  <c r="G132" i="13"/>
  <c r="G126" i="14" s="1"/>
  <c r="K132" i="13"/>
  <c r="N132" i="13"/>
  <c r="N126" i="14" s="1"/>
  <c r="O132" i="13"/>
  <c r="O126" i="14" s="1"/>
  <c r="P132" i="13"/>
  <c r="P126" i="14" s="1"/>
  <c r="S132" i="13"/>
  <c r="S126" i="14" s="1"/>
  <c r="W132" i="13"/>
  <c r="X132" i="13"/>
  <c r="Y132" i="13"/>
  <c r="AM132" i="13"/>
  <c r="AN132" i="13"/>
  <c r="AM133" i="13"/>
  <c r="D119" i="13" s="1"/>
  <c r="B135" i="13"/>
  <c r="B128" i="14" s="1"/>
  <c r="G138" i="13"/>
  <c r="G131" i="14" s="1"/>
  <c r="K138" i="13"/>
  <c r="N138" i="13"/>
  <c r="N131" i="14" s="1"/>
  <c r="O138" i="13"/>
  <c r="O131" i="14" s="1"/>
  <c r="P138" i="13"/>
  <c r="P131" i="14" s="1"/>
  <c r="R138" i="13"/>
  <c r="R131" i="14" s="1"/>
  <c r="W138" i="13"/>
  <c r="X138" i="13"/>
  <c r="Y138" i="13"/>
  <c r="AM138" i="13"/>
  <c r="AN138" i="13"/>
  <c r="G139" i="13"/>
  <c r="G132" i="14" s="1"/>
  <c r="K139" i="13"/>
  <c r="N139" i="13"/>
  <c r="N132" i="14" s="1"/>
  <c r="O139" i="13"/>
  <c r="O132" i="14" s="1"/>
  <c r="P139" i="13"/>
  <c r="P132" i="14" s="1"/>
  <c r="S139" i="13"/>
  <c r="S132" i="14" s="1"/>
  <c r="W139" i="13"/>
  <c r="X139" i="13"/>
  <c r="Y139" i="13"/>
  <c r="AM139" i="13"/>
  <c r="AN139" i="13"/>
  <c r="G140" i="13"/>
  <c r="G133" i="14" s="1"/>
  <c r="J140" i="13"/>
  <c r="J133" i="14" s="1"/>
  <c r="K140" i="13"/>
  <c r="N140" i="13"/>
  <c r="N133" i="14" s="1"/>
  <c r="O140" i="13"/>
  <c r="O133" i="14" s="1"/>
  <c r="P140" i="13"/>
  <c r="P133" i="14" s="1"/>
  <c r="W140" i="13"/>
  <c r="X140" i="13"/>
  <c r="Y140" i="13"/>
  <c r="AM140" i="13"/>
  <c r="AN140" i="13"/>
  <c r="G141" i="13"/>
  <c r="G134" i="14" s="1"/>
  <c r="K141" i="13"/>
  <c r="N141" i="13"/>
  <c r="N134" i="14" s="1"/>
  <c r="O141" i="13"/>
  <c r="O134" i="14" s="1"/>
  <c r="P141" i="13"/>
  <c r="P134" i="14" s="1"/>
  <c r="Q141" i="13"/>
  <c r="Q134" i="14" s="1"/>
  <c r="R141" i="13"/>
  <c r="R134" i="14" s="1"/>
  <c r="W141" i="13"/>
  <c r="X141" i="13"/>
  <c r="Y141" i="13"/>
  <c r="AM141" i="13"/>
  <c r="AN141" i="13"/>
  <c r="G142" i="13"/>
  <c r="G135" i="14" s="1"/>
  <c r="K142" i="13"/>
  <c r="N142" i="13"/>
  <c r="N135" i="14" s="1"/>
  <c r="O142" i="13"/>
  <c r="O135" i="14" s="1"/>
  <c r="P142" i="13"/>
  <c r="P135" i="14" s="1"/>
  <c r="R142" i="13"/>
  <c r="R135" i="14" s="1"/>
  <c r="W142" i="13"/>
  <c r="X142" i="13"/>
  <c r="Y142" i="13"/>
  <c r="AM142" i="13"/>
  <c r="AN142" i="13"/>
  <c r="G143" i="13"/>
  <c r="G136" i="14" s="1"/>
  <c r="K143" i="13"/>
  <c r="N143" i="13"/>
  <c r="N136" i="14" s="1"/>
  <c r="O143" i="13"/>
  <c r="O136" i="14" s="1"/>
  <c r="P143" i="13"/>
  <c r="P136" i="14" s="1"/>
  <c r="S143" i="13"/>
  <c r="S136" i="14" s="1"/>
  <c r="W143" i="13"/>
  <c r="X143" i="13"/>
  <c r="Y143" i="13"/>
  <c r="AM143" i="13"/>
  <c r="AN143" i="13"/>
  <c r="G144" i="13"/>
  <c r="G137" i="14" s="1"/>
  <c r="J144" i="13"/>
  <c r="J137" i="14" s="1"/>
  <c r="K144" i="13"/>
  <c r="N144" i="13"/>
  <c r="N137" i="14" s="1"/>
  <c r="O144" i="13"/>
  <c r="O137" i="14" s="1"/>
  <c r="P144" i="13"/>
  <c r="P137" i="14" s="1"/>
  <c r="W144" i="13"/>
  <c r="X144" i="13"/>
  <c r="Y144" i="13"/>
  <c r="AM144" i="13"/>
  <c r="AN144" i="13"/>
  <c r="G145" i="13"/>
  <c r="G138" i="14" s="1"/>
  <c r="K145" i="13"/>
  <c r="N145" i="13"/>
  <c r="N138" i="14" s="1"/>
  <c r="O145" i="13"/>
  <c r="O138" i="14" s="1"/>
  <c r="P145" i="13"/>
  <c r="P138" i="14" s="1"/>
  <c r="Q145" i="13"/>
  <c r="Q138" i="14" s="1"/>
  <c r="R145" i="13"/>
  <c r="R138" i="14" s="1"/>
  <c r="W145" i="13"/>
  <c r="X145" i="13"/>
  <c r="Y145" i="13"/>
  <c r="AM145" i="13"/>
  <c r="AN145" i="13"/>
  <c r="G146" i="13"/>
  <c r="G139" i="14" s="1"/>
  <c r="K146" i="13"/>
  <c r="N146" i="13"/>
  <c r="O146" i="13"/>
  <c r="O139" i="14" s="1"/>
  <c r="P146" i="13"/>
  <c r="P139" i="14" s="1"/>
  <c r="W146" i="13"/>
  <c r="X146" i="13"/>
  <c r="Y146" i="13"/>
  <c r="AM146" i="13"/>
  <c r="AN146" i="13"/>
  <c r="G147" i="13"/>
  <c r="K147" i="13"/>
  <c r="N147" i="13"/>
  <c r="N140" i="14" s="1"/>
  <c r="O147" i="13"/>
  <c r="O140" i="14" s="1"/>
  <c r="P147" i="13"/>
  <c r="P140" i="14" s="1"/>
  <c r="S147" i="13"/>
  <c r="S140" i="14" s="1"/>
  <c r="W147" i="13"/>
  <c r="X147" i="13"/>
  <c r="Y147" i="13"/>
  <c r="AM147" i="13"/>
  <c r="AN147" i="13"/>
  <c r="G148" i="13"/>
  <c r="G141" i="14" s="1"/>
  <c r="J148" i="13"/>
  <c r="J141" i="14" s="1"/>
  <c r="K148" i="13"/>
  <c r="N148" i="13"/>
  <c r="N141" i="14" s="1"/>
  <c r="O148" i="13"/>
  <c r="O141" i="14" s="1"/>
  <c r="P148" i="13"/>
  <c r="W148" i="13"/>
  <c r="X148" i="13"/>
  <c r="Y148" i="13"/>
  <c r="AM148" i="13"/>
  <c r="AN148" i="13"/>
  <c r="B151" i="13"/>
  <c r="B143" i="14" s="1"/>
  <c r="G154" i="13"/>
  <c r="S154" i="13" s="1"/>
  <c r="K154" i="13"/>
  <c r="N154" i="13"/>
  <c r="N146" i="14" s="1"/>
  <c r="O154" i="13"/>
  <c r="O146" i="14" s="1"/>
  <c r="P154" i="13"/>
  <c r="P146" i="14" s="1"/>
  <c r="W154" i="13"/>
  <c r="X154" i="13"/>
  <c r="Y154" i="13"/>
  <c r="AM154" i="13"/>
  <c r="AN154" i="13"/>
  <c r="G155" i="13"/>
  <c r="G147" i="14" s="1"/>
  <c r="J155" i="13"/>
  <c r="J147" i="14" s="1"/>
  <c r="K155" i="13"/>
  <c r="N155" i="13"/>
  <c r="N147" i="14" s="1"/>
  <c r="O155" i="13"/>
  <c r="O147" i="14" s="1"/>
  <c r="P155" i="13"/>
  <c r="W155" i="13"/>
  <c r="X155" i="13"/>
  <c r="Y155" i="13"/>
  <c r="AM155" i="13"/>
  <c r="AN155" i="13"/>
  <c r="G156" i="13"/>
  <c r="G148" i="14" s="1"/>
  <c r="K156" i="13"/>
  <c r="K166" i="13" s="1"/>
  <c r="N156" i="13"/>
  <c r="N148" i="14" s="1"/>
  <c r="O156" i="13"/>
  <c r="O148" i="14" s="1"/>
  <c r="P156" i="13"/>
  <c r="P148" i="14" s="1"/>
  <c r="Q156" i="13"/>
  <c r="Q148" i="14" s="1"/>
  <c r="R156" i="13"/>
  <c r="R148" i="14" s="1"/>
  <c r="W156" i="13"/>
  <c r="X156" i="13"/>
  <c r="Y156" i="13"/>
  <c r="AM156" i="13"/>
  <c r="AN156" i="13"/>
  <c r="G157" i="13"/>
  <c r="G149" i="14" s="1"/>
  <c r="K157" i="13"/>
  <c r="N157" i="13"/>
  <c r="O157" i="13"/>
  <c r="O149" i="14" s="1"/>
  <c r="P157" i="13"/>
  <c r="P149" i="14" s="1"/>
  <c r="R157" i="13"/>
  <c r="R149" i="14" s="1"/>
  <c r="W157" i="13"/>
  <c r="X157" i="13"/>
  <c r="Y157" i="13"/>
  <c r="AM157" i="13"/>
  <c r="AN157" i="13"/>
  <c r="G158" i="13"/>
  <c r="K158" i="13"/>
  <c r="N158" i="13"/>
  <c r="N150" i="14" s="1"/>
  <c r="O158" i="13"/>
  <c r="O150" i="14" s="1"/>
  <c r="P158" i="13"/>
  <c r="P150" i="14" s="1"/>
  <c r="S158" i="13"/>
  <c r="S150" i="14" s="1"/>
  <c r="W158" i="13"/>
  <c r="X158" i="13"/>
  <c r="Y158" i="13"/>
  <c r="AM158" i="13"/>
  <c r="AN158" i="13"/>
  <c r="G159" i="13"/>
  <c r="G151" i="14" s="1"/>
  <c r="J159" i="13"/>
  <c r="J151" i="14" s="1"/>
  <c r="K159" i="13"/>
  <c r="N159" i="13"/>
  <c r="N151" i="14" s="1"/>
  <c r="O159" i="13"/>
  <c r="O151" i="14" s="1"/>
  <c r="P159" i="13"/>
  <c r="W159" i="13"/>
  <c r="X159" i="13"/>
  <c r="Y159" i="13"/>
  <c r="AM159" i="13"/>
  <c r="AN159" i="13"/>
  <c r="G160" i="13"/>
  <c r="G152" i="14" s="1"/>
  <c r="K160" i="13"/>
  <c r="N160" i="13"/>
  <c r="N152" i="14" s="1"/>
  <c r="O160" i="13"/>
  <c r="O152" i="14" s="1"/>
  <c r="P160" i="13"/>
  <c r="P152" i="14" s="1"/>
  <c r="Q160" i="13"/>
  <c r="Q152" i="14" s="1"/>
  <c r="R160" i="13"/>
  <c r="R152" i="14" s="1"/>
  <c r="W160" i="13"/>
  <c r="X160" i="13"/>
  <c r="Y160" i="13"/>
  <c r="AM160" i="13"/>
  <c r="AN160" i="13"/>
  <c r="G161" i="13"/>
  <c r="G153" i="14" s="1"/>
  <c r="K161" i="13"/>
  <c r="N161" i="13"/>
  <c r="O161" i="13"/>
  <c r="O153" i="14" s="1"/>
  <c r="P161" i="13"/>
  <c r="P153" i="14" s="1"/>
  <c r="R161" i="13"/>
  <c r="R153" i="14" s="1"/>
  <c r="W161" i="13"/>
  <c r="X161" i="13"/>
  <c r="Y161" i="13"/>
  <c r="AM161" i="13"/>
  <c r="AN161" i="13"/>
  <c r="G162" i="13"/>
  <c r="K162" i="13"/>
  <c r="N162" i="13"/>
  <c r="N154" i="14" s="1"/>
  <c r="O162" i="13"/>
  <c r="O154" i="14" s="1"/>
  <c r="P162" i="13"/>
  <c r="P154" i="14" s="1"/>
  <c r="W162" i="13"/>
  <c r="X162" i="13"/>
  <c r="Y162" i="13"/>
  <c r="AM162" i="13"/>
  <c r="AN162" i="13"/>
  <c r="G163" i="13"/>
  <c r="G155" i="14" s="1"/>
  <c r="J163" i="13"/>
  <c r="J155" i="14" s="1"/>
  <c r="K163" i="13"/>
  <c r="N163" i="13"/>
  <c r="N155" i="14" s="1"/>
  <c r="O163" i="13"/>
  <c r="O155" i="14" s="1"/>
  <c r="P163" i="13"/>
  <c r="W163" i="13"/>
  <c r="X163" i="13"/>
  <c r="Y163" i="13"/>
  <c r="AM163" i="13"/>
  <c r="AN163" i="13"/>
  <c r="G164" i="13"/>
  <c r="G156" i="14" s="1"/>
  <c r="K164" i="13"/>
  <c r="N164" i="13"/>
  <c r="N156" i="14" s="1"/>
  <c r="O164" i="13"/>
  <c r="O156" i="14" s="1"/>
  <c r="P164" i="13"/>
  <c r="P156" i="14" s="1"/>
  <c r="Q164" i="13"/>
  <c r="Q156" i="14" s="1"/>
  <c r="R164" i="13"/>
  <c r="R156" i="14" s="1"/>
  <c r="W164" i="13"/>
  <c r="X164" i="13"/>
  <c r="Y164" i="13"/>
  <c r="AM164" i="13"/>
  <c r="AN164" i="13"/>
  <c r="B167" i="13"/>
  <c r="B158" i="14" s="1"/>
  <c r="G170" i="13"/>
  <c r="G161" i="14" s="1"/>
  <c r="J170" i="13"/>
  <c r="K170" i="13"/>
  <c r="N170" i="13"/>
  <c r="N161" i="14" s="1"/>
  <c r="O170" i="13"/>
  <c r="O161" i="14" s="1"/>
  <c r="P170" i="13"/>
  <c r="W170" i="13"/>
  <c r="X170" i="13"/>
  <c r="Y170" i="13"/>
  <c r="AM170" i="13"/>
  <c r="AN170" i="13"/>
  <c r="G171" i="13"/>
  <c r="G162" i="14" s="1"/>
  <c r="K171" i="13"/>
  <c r="N171" i="13"/>
  <c r="O171" i="13"/>
  <c r="O162" i="14" s="1"/>
  <c r="P171" i="13"/>
  <c r="P162" i="14" s="1"/>
  <c r="Q171" i="13"/>
  <c r="Q162" i="14" s="1"/>
  <c r="R171" i="13"/>
  <c r="R162" i="14" s="1"/>
  <c r="W171" i="13"/>
  <c r="X171" i="13"/>
  <c r="Y171" i="13"/>
  <c r="AM171" i="13"/>
  <c r="AN171" i="13"/>
  <c r="G172" i="13"/>
  <c r="S172" i="13" s="1"/>
  <c r="S163" i="14" s="1"/>
  <c r="K172" i="13"/>
  <c r="N172" i="13"/>
  <c r="N163" i="14" s="1"/>
  <c r="O172" i="13"/>
  <c r="O163" i="14" s="1"/>
  <c r="P172" i="13"/>
  <c r="P163" i="14" s="1"/>
  <c r="W172" i="13"/>
  <c r="X172" i="13"/>
  <c r="Y172" i="13"/>
  <c r="AM172" i="13"/>
  <c r="AN172" i="13"/>
  <c r="G173" i="13"/>
  <c r="G164" i="14" s="1"/>
  <c r="J173" i="13"/>
  <c r="J164" i="14" s="1"/>
  <c r="K173" i="13"/>
  <c r="N173" i="13"/>
  <c r="N164" i="14" s="1"/>
  <c r="O173" i="13"/>
  <c r="O164" i="14" s="1"/>
  <c r="P173" i="13"/>
  <c r="S173" i="13" s="1"/>
  <c r="S164" i="14" s="1"/>
  <c r="W173" i="13"/>
  <c r="X173" i="13"/>
  <c r="Y173" i="13"/>
  <c r="AM173" i="13"/>
  <c r="AM181" i="13" s="1"/>
  <c r="D167" i="13" s="1"/>
  <c r="AN173" i="13"/>
  <c r="G174" i="13"/>
  <c r="G165" i="14" s="1"/>
  <c r="J174" i="13"/>
  <c r="J165" i="14" s="1"/>
  <c r="K174" i="13"/>
  <c r="N174" i="13"/>
  <c r="N165" i="14" s="1"/>
  <c r="O174" i="13"/>
  <c r="O165" i="14" s="1"/>
  <c r="P174" i="13"/>
  <c r="Q174" i="13"/>
  <c r="Q165" i="14" s="1"/>
  <c r="W174" i="13"/>
  <c r="X174" i="13"/>
  <c r="Y174" i="13"/>
  <c r="AM174" i="13"/>
  <c r="AN174" i="13"/>
  <c r="G175" i="13"/>
  <c r="K175" i="13"/>
  <c r="N175" i="13"/>
  <c r="N166" i="14" s="1"/>
  <c r="O175" i="13"/>
  <c r="O166" i="14" s="1"/>
  <c r="P175" i="13"/>
  <c r="P166" i="14" s="1"/>
  <c r="R175" i="13"/>
  <c r="R166" i="14" s="1"/>
  <c r="W175" i="13"/>
  <c r="X175" i="13"/>
  <c r="Y175" i="13"/>
  <c r="AM175" i="13"/>
  <c r="AN175" i="13"/>
  <c r="G176" i="13"/>
  <c r="G167" i="14" s="1"/>
  <c r="J176" i="13"/>
  <c r="J167" i="14" s="1"/>
  <c r="K176" i="13"/>
  <c r="N176" i="13"/>
  <c r="N167" i="14" s="1"/>
  <c r="O176" i="13"/>
  <c r="O167" i="14" s="1"/>
  <c r="P176" i="13"/>
  <c r="R176" i="13" s="1"/>
  <c r="R167" i="14" s="1"/>
  <c r="S176" i="13"/>
  <c r="S167" i="14" s="1"/>
  <c r="W176" i="13"/>
  <c r="X176" i="13"/>
  <c r="Y176" i="13"/>
  <c r="AM176" i="13"/>
  <c r="AN176" i="13"/>
  <c r="G177" i="13"/>
  <c r="G168" i="14" s="1"/>
  <c r="K177" i="13"/>
  <c r="N177" i="13"/>
  <c r="N168" i="14" s="1"/>
  <c r="O177" i="13"/>
  <c r="O168" i="14" s="1"/>
  <c r="P177" i="13"/>
  <c r="W177" i="13"/>
  <c r="X177" i="13"/>
  <c r="Y177" i="13"/>
  <c r="AM177" i="13"/>
  <c r="AN177" i="13"/>
  <c r="G178" i="13"/>
  <c r="G169" i="14" s="1"/>
  <c r="J178" i="13"/>
  <c r="J169" i="14" s="1"/>
  <c r="K178" i="13"/>
  <c r="N178" i="13"/>
  <c r="N169" i="14" s="1"/>
  <c r="O178" i="13"/>
  <c r="O169" i="14" s="1"/>
  <c r="P178" i="13"/>
  <c r="W178" i="13"/>
  <c r="X178" i="13"/>
  <c r="Y178" i="13"/>
  <c r="AM178" i="13"/>
  <c r="AN178" i="13"/>
  <c r="G179" i="13"/>
  <c r="K179" i="13"/>
  <c r="N179" i="13"/>
  <c r="N170" i="14" s="1"/>
  <c r="O179" i="13"/>
  <c r="O170" i="14" s="1"/>
  <c r="P179" i="13"/>
  <c r="P170" i="14" s="1"/>
  <c r="W179" i="13"/>
  <c r="X179" i="13"/>
  <c r="Y179" i="13"/>
  <c r="AM179" i="13"/>
  <c r="AN179" i="13"/>
  <c r="G180" i="13"/>
  <c r="G171" i="14" s="1"/>
  <c r="J180" i="13"/>
  <c r="J171" i="14" s="1"/>
  <c r="K180" i="13"/>
  <c r="N180" i="13"/>
  <c r="N171" i="14" s="1"/>
  <c r="O180" i="13"/>
  <c r="O171" i="14" s="1"/>
  <c r="P180" i="13"/>
  <c r="R180" i="13" s="1"/>
  <c r="R171" i="14" s="1"/>
  <c r="S180" i="13"/>
  <c r="S171" i="14" s="1"/>
  <c r="W180" i="13"/>
  <c r="X180" i="13"/>
  <c r="Y180" i="13"/>
  <c r="AM180" i="13"/>
  <c r="AN180" i="13"/>
  <c r="D42" i="18" l="1"/>
  <c r="I28" i="5"/>
  <c r="I34" i="5" s="1"/>
  <c r="K29" i="5"/>
  <c r="K28" i="5" s="1"/>
  <c r="K22" i="5"/>
  <c r="D36" i="18"/>
  <c r="Z177" i="13"/>
  <c r="AG177" i="13" s="1"/>
  <c r="Z158" i="13"/>
  <c r="Z139" i="13"/>
  <c r="AG139" i="13" s="1"/>
  <c r="Z138" i="13"/>
  <c r="AG138" i="13" s="1"/>
  <c r="Z108" i="13"/>
  <c r="AG108" i="13" s="1"/>
  <c r="Z99" i="13"/>
  <c r="AG99" i="13" s="1"/>
  <c r="Z81" i="13"/>
  <c r="AG81" i="13" s="1"/>
  <c r="Z66" i="13"/>
  <c r="AG66" i="13" s="1"/>
  <c r="Z65" i="13"/>
  <c r="AG65" i="13" s="1"/>
  <c r="Z60" i="13"/>
  <c r="AG60" i="13" s="1"/>
  <c r="Z59" i="13"/>
  <c r="AG59" i="13" s="1"/>
  <c r="Z46" i="13"/>
  <c r="Z174" i="13"/>
  <c r="AG174" i="13" s="1"/>
  <c r="Z157" i="13"/>
  <c r="AG157" i="13" s="1"/>
  <c r="Z112" i="13"/>
  <c r="Z111" i="13"/>
  <c r="AG111" i="13" s="1"/>
  <c r="Z109" i="13"/>
  <c r="AG109" i="13" s="1"/>
  <c r="Z80" i="13"/>
  <c r="AG80" i="13" s="1"/>
  <c r="Z77" i="13"/>
  <c r="AG77" i="13" s="1"/>
  <c r="Z68" i="13"/>
  <c r="AG68" i="13" s="1"/>
  <c r="Z62" i="13"/>
  <c r="AG62" i="13" s="1"/>
  <c r="Z61" i="13"/>
  <c r="AG61" i="13" s="1"/>
  <c r="Z52" i="13"/>
  <c r="AG52" i="13" s="1"/>
  <c r="Z50" i="13"/>
  <c r="Z45" i="13"/>
  <c r="AG45" i="13" s="1"/>
  <c r="Z180" i="13"/>
  <c r="Z173" i="13"/>
  <c r="AG173" i="13" s="1"/>
  <c r="Z172" i="13"/>
  <c r="Z170" i="13"/>
  <c r="AG170" i="13" s="1"/>
  <c r="Z154" i="13"/>
  <c r="Z147" i="13"/>
  <c r="Z146" i="13"/>
  <c r="AG146" i="13" s="1"/>
  <c r="Z143" i="13"/>
  <c r="AG143" i="13" s="1"/>
  <c r="Z142" i="13"/>
  <c r="AG142" i="13" s="1"/>
  <c r="Z141" i="13"/>
  <c r="AG141" i="13" s="1"/>
  <c r="Z132" i="13"/>
  <c r="AG132" i="13" s="1"/>
  <c r="Z130" i="13"/>
  <c r="AG130" i="13" s="1"/>
  <c r="Z124" i="13"/>
  <c r="AG124" i="13" s="1"/>
  <c r="Z123" i="13"/>
  <c r="AG123" i="13" s="1"/>
  <c r="Z116" i="13"/>
  <c r="Z115" i="13"/>
  <c r="AG115" i="13" s="1"/>
  <c r="Z114" i="13"/>
  <c r="AG114" i="13" s="1"/>
  <c r="Z113" i="13"/>
  <c r="AG113" i="13" s="1"/>
  <c r="Z95" i="13"/>
  <c r="AG95" i="13" s="1"/>
  <c r="Z94" i="13"/>
  <c r="Z93" i="13"/>
  <c r="AG93" i="13" s="1"/>
  <c r="Z92" i="13"/>
  <c r="AG92" i="13" s="1"/>
  <c r="Z67" i="13"/>
  <c r="AG67" i="13" s="1"/>
  <c r="Z58" i="13"/>
  <c r="AG58" i="13" s="1"/>
  <c r="Z49" i="13"/>
  <c r="Z26" i="13"/>
  <c r="AD7" i="13"/>
  <c r="AG3" i="13" s="1"/>
  <c r="Z179" i="13"/>
  <c r="AG179" i="13" s="1"/>
  <c r="Z178" i="13"/>
  <c r="AG178" i="13" s="1"/>
  <c r="Z163" i="13"/>
  <c r="AG163" i="13" s="1"/>
  <c r="Z162" i="13"/>
  <c r="Z159" i="13"/>
  <c r="AG159" i="13" s="1"/>
  <c r="Z140" i="13"/>
  <c r="AG140" i="13" s="1"/>
  <c r="Z126" i="13"/>
  <c r="AG126" i="13" s="1"/>
  <c r="Z125" i="13"/>
  <c r="AG125" i="13" s="1"/>
  <c r="Z107" i="13"/>
  <c r="AG107" i="13" s="1"/>
  <c r="Z98" i="13"/>
  <c r="Z97" i="13"/>
  <c r="AG97" i="13" s="1"/>
  <c r="Z82" i="13"/>
  <c r="AG82" i="13" s="1"/>
  <c r="Z175" i="13"/>
  <c r="AG175" i="13" s="1"/>
  <c r="Z171" i="13"/>
  <c r="AG171" i="13" s="1"/>
  <c r="Z156" i="13"/>
  <c r="AG156" i="13" s="1"/>
  <c r="Z145" i="13"/>
  <c r="AG145" i="13" s="1"/>
  <c r="Z128" i="13"/>
  <c r="AG128" i="13" s="1"/>
  <c r="Z127" i="13"/>
  <c r="AG127" i="13" s="1"/>
  <c r="Z122" i="13"/>
  <c r="AG122" i="13" s="1"/>
  <c r="Z110" i="13"/>
  <c r="AG110" i="13" s="1"/>
  <c r="Z106" i="13"/>
  <c r="AG106" i="13" s="1"/>
  <c r="Z96" i="13"/>
  <c r="AG96" i="13" s="1"/>
  <c r="Z79" i="13"/>
  <c r="AG79" i="13" s="1"/>
  <c r="Z78" i="13"/>
  <c r="AG78" i="13" s="1"/>
  <c r="Z51" i="13"/>
  <c r="AG51" i="13" s="1"/>
  <c r="Z155" i="13"/>
  <c r="AG155" i="13" s="1"/>
  <c r="Z148" i="13"/>
  <c r="AG148" i="13" s="1"/>
  <c r="Z144" i="13"/>
  <c r="AG144" i="13" s="1"/>
  <c r="Z176" i="13"/>
  <c r="Z164" i="13"/>
  <c r="AG164" i="13" s="1"/>
  <c r="Z161" i="13"/>
  <c r="AG161" i="13" s="1"/>
  <c r="Z160" i="13"/>
  <c r="AG160" i="13" s="1"/>
  <c r="Z131" i="13"/>
  <c r="AG131" i="13" s="1"/>
  <c r="Z129" i="13"/>
  <c r="AG129" i="13" s="1"/>
  <c r="Z100" i="13"/>
  <c r="AG100" i="13" s="1"/>
  <c r="Z91" i="13"/>
  <c r="AG91" i="13" s="1"/>
  <c r="Z90" i="13"/>
  <c r="Z84" i="13"/>
  <c r="AG84" i="13" s="1"/>
  <c r="Z83" i="13"/>
  <c r="AG83" i="13" s="1"/>
  <c r="Z76" i="13"/>
  <c r="AG76" i="13" s="1"/>
  <c r="Z75" i="13"/>
  <c r="AG75" i="13" s="1"/>
  <c r="Z74" i="13"/>
  <c r="AG74" i="13" s="1"/>
  <c r="Z64" i="13"/>
  <c r="AG64" i="13" s="1"/>
  <c r="Z63" i="13"/>
  <c r="AG63" i="13" s="1"/>
  <c r="Z47" i="13"/>
  <c r="AG47" i="13" s="1"/>
  <c r="Z43" i="13"/>
  <c r="AG43" i="13" s="1"/>
  <c r="Z36" i="13"/>
  <c r="Z35" i="13"/>
  <c r="AG35" i="13" s="1"/>
  <c r="Z34" i="13"/>
  <c r="Z31" i="13"/>
  <c r="Z30" i="13"/>
  <c r="AG30" i="13" s="1"/>
  <c r="Z28" i="13"/>
  <c r="AG28" i="13" s="1"/>
  <c r="Z27" i="13"/>
  <c r="AG27" i="13" s="1"/>
  <c r="Z17" i="13"/>
  <c r="Z15" i="13"/>
  <c r="Z7" i="13"/>
  <c r="AN85" i="13"/>
  <c r="AN149" i="13"/>
  <c r="AN53" i="13"/>
  <c r="AN37" i="13"/>
  <c r="AN117" i="13"/>
  <c r="AN69" i="13"/>
  <c r="AG7" i="13"/>
  <c r="AN181" i="13"/>
  <c r="AN133" i="13"/>
  <c r="AG4" i="13"/>
  <c r="S146" i="14"/>
  <c r="R179" i="13"/>
  <c r="R170" i="14" s="1"/>
  <c r="P169" i="14"/>
  <c r="S178" i="13"/>
  <c r="S169" i="14" s="1"/>
  <c r="P161" i="14"/>
  <c r="S170" i="13"/>
  <c r="R170" i="13"/>
  <c r="R161" i="14" s="1"/>
  <c r="J161" i="14"/>
  <c r="P155" i="14"/>
  <c r="S163" i="13"/>
  <c r="S155" i="14" s="1"/>
  <c r="Q163" i="13"/>
  <c r="Q155" i="14" s="1"/>
  <c r="R163" i="13"/>
  <c r="R155" i="14" s="1"/>
  <c r="G154" i="14"/>
  <c r="J162" i="13"/>
  <c r="J154" i="14" s="1"/>
  <c r="N149" i="14"/>
  <c r="S157" i="13"/>
  <c r="S149" i="14" s="1"/>
  <c r="AN165" i="13"/>
  <c r="N139" i="14"/>
  <c r="S146" i="13"/>
  <c r="S139" i="14" s="1"/>
  <c r="Q179" i="13"/>
  <c r="Q170" i="14" s="1"/>
  <c r="S177" i="13"/>
  <c r="S168" i="14" s="1"/>
  <c r="Q175" i="13"/>
  <c r="Q166" i="14" s="1"/>
  <c r="AG172" i="13"/>
  <c r="R172" i="13"/>
  <c r="R163" i="14" s="1"/>
  <c r="N153" i="14"/>
  <c r="S161" i="13"/>
  <c r="S153" i="14" s="1"/>
  <c r="AM165" i="13"/>
  <c r="D151" i="13" s="1"/>
  <c r="AG154" i="13"/>
  <c r="R146" i="13"/>
  <c r="R139" i="14" s="1"/>
  <c r="K150" i="13"/>
  <c r="AM149" i="13"/>
  <c r="D135" i="13" s="1"/>
  <c r="Q177" i="13"/>
  <c r="Q168" i="14" s="1"/>
  <c r="P164" i="14"/>
  <c r="R173" i="13"/>
  <c r="R164" i="14" s="1"/>
  <c r="Q173" i="13"/>
  <c r="Q164" i="14" s="1"/>
  <c r="G163" i="14"/>
  <c r="J172" i="13"/>
  <c r="J163" i="14" s="1"/>
  <c r="AG158" i="13"/>
  <c r="P147" i="14"/>
  <c r="S155" i="13"/>
  <c r="S147" i="14" s="1"/>
  <c r="Q155" i="13"/>
  <c r="Q147" i="14" s="1"/>
  <c r="R155" i="13"/>
  <c r="R147" i="14" s="1"/>
  <c r="P171" i="14"/>
  <c r="Q180" i="13"/>
  <c r="Q171" i="14" s="1"/>
  <c r="G170" i="14"/>
  <c r="J179" i="13"/>
  <c r="J170" i="14" s="1"/>
  <c r="R178" i="13"/>
  <c r="R169" i="14" s="1"/>
  <c r="P167" i="14"/>
  <c r="Q176" i="13"/>
  <c r="Q167" i="14" s="1"/>
  <c r="G166" i="14"/>
  <c r="J175" i="13"/>
  <c r="J166" i="14" s="1"/>
  <c r="G146" i="14"/>
  <c r="J154" i="13"/>
  <c r="AG147" i="13"/>
  <c r="AG180" i="13"/>
  <c r="S179" i="13"/>
  <c r="S170" i="14" s="1"/>
  <c r="Q178" i="13"/>
  <c r="Q169" i="14" s="1"/>
  <c r="P168" i="14"/>
  <c r="R177" i="13"/>
  <c r="R168" i="14" s="1"/>
  <c r="J177" i="13"/>
  <c r="J168" i="14" s="1"/>
  <c r="AG176" i="13"/>
  <c r="S175" i="13"/>
  <c r="S166" i="14" s="1"/>
  <c r="P165" i="14"/>
  <c r="S174" i="13"/>
  <c r="S165" i="14" s="1"/>
  <c r="R174" i="13"/>
  <c r="R165" i="14" s="1"/>
  <c r="N162" i="14"/>
  <c r="S171" i="13"/>
  <c r="S162" i="14" s="1"/>
  <c r="Q170" i="13"/>
  <c r="Q161" i="14" s="1"/>
  <c r="K182" i="13"/>
  <c r="AG162" i="13"/>
  <c r="S162" i="13"/>
  <c r="S154" i="14" s="1"/>
  <c r="P151" i="14"/>
  <c r="S159" i="13"/>
  <c r="S151" i="14" s="1"/>
  <c r="Q159" i="13"/>
  <c r="Q151" i="14" s="1"/>
  <c r="R159" i="13"/>
  <c r="R151" i="14" s="1"/>
  <c r="G150" i="14"/>
  <c r="J158" i="13"/>
  <c r="J150" i="14" s="1"/>
  <c r="P141" i="14"/>
  <c r="S148" i="13"/>
  <c r="S141" i="14" s="1"/>
  <c r="Q148" i="13"/>
  <c r="Q141" i="14" s="1"/>
  <c r="R148" i="13"/>
  <c r="R141" i="14" s="1"/>
  <c r="G140" i="14"/>
  <c r="J147" i="13"/>
  <c r="J140" i="14" s="1"/>
  <c r="S164" i="13"/>
  <c r="S156" i="14" s="1"/>
  <c r="Q162" i="13"/>
  <c r="Q154" i="14" s="1"/>
  <c r="J161" i="13"/>
  <c r="J153" i="14" s="1"/>
  <c r="S160" i="13"/>
  <c r="S152" i="14" s="1"/>
  <c r="Q158" i="13"/>
  <c r="Q150" i="14" s="1"/>
  <c r="J157" i="13"/>
  <c r="J149" i="14" s="1"/>
  <c r="S156" i="13"/>
  <c r="S148" i="14" s="1"/>
  <c r="Q154" i="13"/>
  <c r="Q146" i="14" s="1"/>
  <c r="Q147" i="13"/>
  <c r="Q140" i="14" s="1"/>
  <c r="J146" i="13"/>
  <c r="J139" i="14" s="1"/>
  <c r="S145" i="13"/>
  <c r="S138" i="14" s="1"/>
  <c r="R144" i="13"/>
  <c r="R137" i="14" s="1"/>
  <c r="Q143" i="13"/>
  <c r="Q136" i="14" s="1"/>
  <c r="J142" i="13"/>
  <c r="J135" i="14" s="1"/>
  <c r="S141" i="13"/>
  <c r="S134" i="14" s="1"/>
  <c r="R140" i="13"/>
  <c r="R133" i="14" s="1"/>
  <c r="Q139" i="13"/>
  <c r="Q132" i="14" s="1"/>
  <c r="J138" i="13"/>
  <c r="Q132" i="13"/>
  <c r="Q126" i="14" s="1"/>
  <c r="Q130" i="13"/>
  <c r="Q124" i="14" s="1"/>
  <c r="S128" i="13"/>
  <c r="S122" i="14" s="1"/>
  <c r="Q126" i="13"/>
  <c r="Q120" i="14" s="1"/>
  <c r="S124" i="13"/>
  <c r="S118" i="14" s="1"/>
  <c r="Q122" i="13"/>
  <c r="Q116" i="14" s="1"/>
  <c r="P111" i="14"/>
  <c r="Q116" i="13"/>
  <c r="Q111" i="14" s="1"/>
  <c r="J116" i="13"/>
  <c r="J111" i="14" s="1"/>
  <c r="G110" i="14"/>
  <c r="J115" i="13"/>
  <c r="J110" i="14" s="1"/>
  <c r="R114" i="13"/>
  <c r="R109" i="14" s="1"/>
  <c r="P107" i="14"/>
  <c r="Q112" i="13"/>
  <c r="Q107" i="14" s="1"/>
  <c r="J112" i="13"/>
  <c r="J107" i="14" s="1"/>
  <c r="G106" i="14"/>
  <c r="J111" i="13"/>
  <c r="J106" i="14" s="1"/>
  <c r="R110" i="13"/>
  <c r="R105" i="14" s="1"/>
  <c r="P101" i="14"/>
  <c r="S106" i="13"/>
  <c r="R106" i="13"/>
  <c r="R101" i="14" s="1"/>
  <c r="J101" i="14"/>
  <c r="N93" i="14"/>
  <c r="S97" i="13"/>
  <c r="S93" i="14" s="1"/>
  <c r="AM101" i="13"/>
  <c r="D87" i="13" s="1"/>
  <c r="AG90" i="13"/>
  <c r="S90" i="13"/>
  <c r="AM85" i="13"/>
  <c r="D71" i="13" s="1"/>
  <c r="Q144" i="13"/>
  <c r="Q137" i="14" s="1"/>
  <c r="J143" i="13"/>
  <c r="J136" i="14" s="1"/>
  <c r="S142" i="13"/>
  <c r="S135" i="14" s="1"/>
  <c r="Q140" i="13"/>
  <c r="Q133" i="14" s="1"/>
  <c r="J139" i="13"/>
  <c r="J132" i="14" s="1"/>
  <c r="S138" i="13"/>
  <c r="J132" i="13"/>
  <c r="J126" i="14" s="1"/>
  <c r="P125" i="14"/>
  <c r="Q131" i="13"/>
  <c r="Q125" i="14" s="1"/>
  <c r="J131" i="13"/>
  <c r="J125" i="14" s="1"/>
  <c r="G124" i="14"/>
  <c r="J130" i="13"/>
  <c r="J124" i="14" s="1"/>
  <c r="P121" i="14"/>
  <c r="Q127" i="13"/>
  <c r="Q121" i="14" s="1"/>
  <c r="J127" i="13"/>
  <c r="J121" i="14" s="1"/>
  <c r="G120" i="14"/>
  <c r="J126" i="13"/>
  <c r="J120" i="14" s="1"/>
  <c r="P117" i="14"/>
  <c r="Q123" i="13"/>
  <c r="Q117" i="14" s="1"/>
  <c r="J123" i="13"/>
  <c r="J117" i="14" s="1"/>
  <c r="G116" i="14"/>
  <c r="J122" i="13"/>
  <c r="AG116" i="13"/>
  <c r="S115" i="13"/>
  <c r="S110" i="14" s="1"/>
  <c r="P108" i="14"/>
  <c r="R113" i="13"/>
  <c r="R108" i="14" s="1"/>
  <c r="J113" i="13"/>
  <c r="J108" i="14" s="1"/>
  <c r="AG112" i="13"/>
  <c r="S111" i="13"/>
  <c r="S106" i="14" s="1"/>
  <c r="P104" i="14"/>
  <c r="R109" i="13"/>
  <c r="R104" i="14" s="1"/>
  <c r="J109" i="13"/>
  <c r="J104" i="14" s="1"/>
  <c r="AG94" i="13"/>
  <c r="P87" i="14"/>
  <c r="S91" i="13"/>
  <c r="S87" i="14" s="1"/>
  <c r="Q91" i="13"/>
  <c r="Q87" i="14" s="1"/>
  <c r="R91" i="13"/>
  <c r="R87" i="14" s="1"/>
  <c r="G86" i="14"/>
  <c r="J90" i="13"/>
  <c r="P122" i="14"/>
  <c r="R128" i="13"/>
  <c r="R122" i="14" s="1"/>
  <c r="P118" i="14"/>
  <c r="R124" i="13"/>
  <c r="R118" i="14" s="1"/>
  <c r="P109" i="14"/>
  <c r="S114" i="13"/>
  <c r="S109" i="14" s="1"/>
  <c r="P105" i="14"/>
  <c r="S110" i="13"/>
  <c r="S105" i="14" s="1"/>
  <c r="G103" i="14"/>
  <c r="J108" i="13"/>
  <c r="J103" i="14" s="1"/>
  <c r="AG98" i="13"/>
  <c r="P91" i="14"/>
  <c r="S95" i="13"/>
  <c r="S91" i="14" s="1"/>
  <c r="Q95" i="13"/>
  <c r="Q91" i="14" s="1"/>
  <c r="R95" i="13"/>
  <c r="R91" i="14" s="1"/>
  <c r="G90" i="14"/>
  <c r="J94" i="13"/>
  <c r="J90" i="14" s="1"/>
  <c r="P81" i="14"/>
  <c r="S84" i="13"/>
  <c r="S81" i="14" s="1"/>
  <c r="Q84" i="13"/>
  <c r="Q81" i="14" s="1"/>
  <c r="R84" i="13"/>
  <c r="R81" i="14" s="1"/>
  <c r="Q172" i="13"/>
  <c r="Q163" i="14" s="1"/>
  <c r="J171" i="13"/>
  <c r="J162" i="14" s="1"/>
  <c r="J164" i="13"/>
  <c r="J156" i="14" s="1"/>
  <c r="R162" i="13"/>
  <c r="R154" i="14" s="1"/>
  <c r="Q161" i="13"/>
  <c r="Q153" i="14" s="1"/>
  <c r="J160" i="13"/>
  <c r="J152" i="14" s="1"/>
  <c r="R158" i="13"/>
  <c r="R150" i="14" s="1"/>
  <c r="Q157" i="13"/>
  <c r="Q149" i="14" s="1"/>
  <c r="J156" i="13"/>
  <c r="J148" i="14" s="1"/>
  <c r="R154" i="13"/>
  <c r="R146" i="14" s="1"/>
  <c r="R147" i="13"/>
  <c r="R140" i="14" s="1"/>
  <c r="Q146" i="13"/>
  <c r="Q139" i="14" s="1"/>
  <c r="J145" i="13"/>
  <c r="J138" i="14" s="1"/>
  <c r="S144" i="13"/>
  <c r="S137" i="14" s="1"/>
  <c r="R143" i="13"/>
  <c r="R136" i="14" s="1"/>
  <c r="Q142" i="13"/>
  <c r="Q135" i="14" s="1"/>
  <c r="J141" i="13"/>
  <c r="J134" i="14" s="1"/>
  <c r="S140" i="13"/>
  <c r="S133" i="14" s="1"/>
  <c r="R139" i="13"/>
  <c r="R132" i="14" s="1"/>
  <c r="Q138" i="13"/>
  <c r="Q131" i="14" s="1"/>
  <c r="R132" i="13"/>
  <c r="R126" i="14" s="1"/>
  <c r="S131" i="13"/>
  <c r="S125" i="14" s="1"/>
  <c r="R130" i="13"/>
  <c r="R124" i="14" s="1"/>
  <c r="P123" i="14"/>
  <c r="S129" i="13"/>
  <c r="S123" i="14" s="1"/>
  <c r="S127" i="13"/>
  <c r="S121" i="14" s="1"/>
  <c r="R126" i="13"/>
  <c r="R120" i="14" s="1"/>
  <c r="P119" i="14"/>
  <c r="S125" i="13"/>
  <c r="S119" i="14" s="1"/>
  <c r="S123" i="13"/>
  <c r="S117" i="14" s="1"/>
  <c r="R122" i="13"/>
  <c r="R116" i="14" s="1"/>
  <c r="R116" i="13"/>
  <c r="R111" i="14" s="1"/>
  <c r="Q115" i="13"/>
  <c r="Q110" i="14" s="1"/>
  <c r="S113" i="13"/>
  <c r="S108" i="14" s="1"/>
  <c r="R112" i="13"/>
  <c r="R107" i="14" s="1"/>
  <c r="Q111" i="13"/>
  <c r="Q106" i="14" s="1"/>
  <c r="S109" i="13"/>
  <c r="S104" i="14" s="1"/>
  <c r="N102" i="14"/>
  <c r="S107" i="13"/>
  <c r="S102" i="14" s="1"/>
  <c r="Q106" i="13"/>
  <c r="Q101" i="14" s="1"/>
  <c r="K118" i="13"/>
  <c r="P95" i="14"/>
  <c r="S99" i="13"/>
  <c r="S95" i="14" s="1"/>
  <c r="Q99" i="13"/>
  <c r="Q95" i="14" s="1"/>
  <c r="R99" i="13"/>
  <c r="R95" i="14" s="1"/>
  <c r="G94" i="14"/>
  <c r="J98" i="13"/>
  <c r="J94" i="14" s="1"/>
  <c r="N89" i="14"/>
  <c r="S93" i="13"/>
  <c r="S89" i="14" s="1"/>
  <c r="AN101" i="13"/>
  <c r="S100" i="13"/>
  <c r="S96" i="14" s="1"/>
  <c r="Q98" i="13"/>
  <c r="Q94" i="14" s="1"/>
  <c r="J97" i="13"/>
  <c r="J93" i="14" s="1"/>
  <c r="S96" i="13"/>
  <c r="S92" i="14" s="1"/>
  <c r="Q94" i="13"/>
  <c r="Q90" i="14" s="1"/>
  <c r="J93" i="13"/>
  <c r="J89" i="14" s="1"/>
  <c r="S92" i="13"/>
  <c r="S88" i="14" s="1"/>
  <c r="Q90" i="13"/>
  <c r="Q86" i="14" s="1"/>
  <c r="Q83" i="13"/>
  <c r="Q80" i="14" s="1"/>
  <c r="J82" i="13"/>
  <c r="J79" i="14" s="1"/>
  <c r="S81" i="13"/>
  <c r="S78" i="14" s="1"/>
  <c r="R80" i="13"/>
  <c r="R77" i="14" s="1"/>
  <c r="Q79" i="13"/>
  <c r="Q76" i="14" s="1"/>
  <c r="J78" i="13"/>
  <c r="J75" i="14" s="1"/>
  <c r="S77" i="13"/>
  <c r="S74" i="14" s="1"/>
  <c r="R76" i="13"/>
  <c r="R73" i="14" s="1"/>
  <c r="Q75" i="13"/>
  <c r="Q72" i="14" s="1"/>
  <c r="J74" i="13"/>
  <c r="Q68" i="13"/>
  <c r="Q66" i="14" s="1"/>
  <c r="S66" i="13"/>
  <c r="S64" i="14" s="1"/>
  <c r="Q64" i="13"/>
  <c r="Q62" i="14" s="1"/>
  <c r="S62" i="13"/>
  <c r="S60" i="14" s="1"/>
  <c r="Q60" i="13"/>
  <c r="Q58" i="14" s="1"/>
  <c r="S58" i="13"/>
  <c r="P50" i="14"/>
  <c r="R51" i="13"/>
  <c r="R50" i="14" s="1"/>
  <c r="J51" i="13"/>
  <c r="J50" i="14" s="1"/>
  <c r="AG50" i="13"/>
  <c r="S49" i="13"/>
  <c r="S48" i="14" s="1"/>
  <c r="P47" i="14"/>
  <c r="S48" i="13"/>
  <c r="S47" i="14" s="1"/>
  <c r="S46" i="13"/>
  <c r="S45" i="14" s="1"/>
  <c r="S43" i="13"/>
  <c r="S42" i="14" s="1"/>
  <c r="AG36" i="13"/>
  <c r="P35" i="14"/>
  <c r="Q35" i="13"/>
  <c r="Q35" i="14" s="1"/>
  <c r="S35" i="13"/>
  <c r="S35" i="14" s="1"/>
  <c r="O34" i="14"/>
  <c r="R34" i="13"/>
  <c r="R34" i="14" s="1"/>
  <c r="J83" i="13"/>
  <c r="J80" i="14" s="1"/>
  <c r="S82" i="13"/>
  <c r="S79" i="14" s="1"/>
  <c r="Q80" i="13"/>
  <c r="Q77" i="14" s="1"/>
  <c r="J79" i="13"/>
  <c r="J76" i="14" s="1"/>
  <c r="S78" i="13"/>
  <c r="S75" i="14" s="1"/>
  <c r="Q76" i="13"/>
  <c r="Q73" i="14" s="1"/>
  <c r="J75" i="13"/>
  <c r="J72" i="14" s="1"/>
  <c r="S74" i="13"/>
  <c r="G66" i="14"/>
  <c r="J68" i="13"/>
  <c r="J66" i="14" s="1"/>
  <c r="P63" i="14"/>
  <c r="Q65" i="13"/>
  <c r="Q63" i="14" s="1"/>
  <c r="J65" i="13"/>
  <c r="J63" i="14" s="1"/>
  <c r="G62" i="14"/>
  <c r="J64" i="13"/>
  <c r="J62" i="14" s="1"/>
  <c r="P59" i="14"/>
  <c r="Q61" i="13"/>
  <c r="Q59" i="14" s="1"/>
  <c r="J61" i="13"/>
  <c r="J59" i="14" s="1"/>
  <c r="G58" i="14"/>
  <c r="J60" i="13"/>
  <c r="J58" i="14" s="1"/>
  <c r="P51" i="14"/>
  <c r="S52" i="13"/>
  <c r="S51" i="14" s="1"/>
  <c r="AM53" i="13"/>
  <c r="D39" i="13" s="1"/>
  <c r="P41" i="14"/>
  <c r="Q42" i="13"/>
  <c r="Q41" i="14" s="1"/>
  <c r="J42" i="13"/>
  <c r="AG34" i="13"/>
  <c r="P64" i="14"/>
  <c r="R66" i="13"/>
  <c r="R64" i="14" s="1"/>
  <c r="P60" i="14"/>
  <c r="R62" i="13"/>
  <c r="R60" i="14" s="1"/>
  <c r="P56" i="14"/>
  <c r="R58" i="13"/>
  <c r="R56" i="14" s="1"/>
  <c r="J56" i="14"/>
  <c r="P45" i="14"/>
  <c r="Q46" i="13"/>
  <c r="Q45" i="14" s="1"/>
  <c r="G44" i="14"/>
  <c r="J45" i="13"/>
  <c r="J44" i="14" s="1"/>
  <c r="P42" i="14"/>
  <c r="R43" i="13"/>
  <c r="R42" i="14" s="1"/>
  <c r="R15" i="13"/>
  <c r="G36" i="14"/>
  <c r="J36" i="13"/>
  <c r="J36" i="14" s="1"/>
  <c r="Q108" i="13"/>
  <c r="Q103" i="14" s="1"/>
  <c r="J107" i="13"/>
  <c r="J102" i="14" s="1"/>
  <c r="J100" i="13"/>
  <c r="J96" i="14" s="1"/>
  <c r="R98" i="13"/>
  <c r="R94" i="14" s="1"/>
  <c r="Q97" i="13"/>
  <c r="Q93" i="14" s="1"/>
  <c r="J96" i="13"/>
  <c r="J92" i="14" s="1"/>
  <c r="R94" i="13"/>
  <c r="R90" i="14" s="1"/>
  <c r="Q93" i="13"/>
  <c r="Q89" i="14" s="1"/>
  <c r="J92" i="13"/>
  <c r="J88" i="14" s="1"/>
  <c r="R90" i="13"/>
  <c r="R86" i="14" s="1"/>
  <c r="R83" i="13"/>
  <c r="R80" i="14" s="1"/>
  <c r="Q82" i="13"/>
  <c r="Q79" i="14" s="1"/>
  <c r="J81" i="13"/>
  <c r="J78" i="14" s="1"/>
  <c r="S80" i="13"/>
  <c r="S77" i="14" s="1"/>
  <c r="R79" i="13"/>
  <c r="R76" i="14" s="1"/>
  <c r="Q78" i="13"/>
  <c r="Q75" i="14" s="1"/>
  <c r="J77" i="13"/>
  <c r="J74" i="14" s="1"/>
  <c r="S76" i="13"/>
  <c r="S73" i="14" s="1"/>
  <c r="R75" i="13"/>
  <c r="R72" i="14" s="1"/>
  <c r="Q74" i="13"/>
  <c r="Q71" i="14" s="1"/>
  <c r="R68" i="13"/>
  <c r="R66" i="14" s="1"/>
  <c r="P65" i="14"/>
  <c r="S67" i="13"/>
  <c r="S65" i="14" s="1"/>
  <c r="S65" i="13"/>
  <c r="S63" i="14" s="1"/>
  <c r="R64" i="13"/>
  <c r="R62" i="14" s="1"/>
  <c r="P61" i="14"/>
  <c r="S63" i="13"/>
  <c r="S61" i="14" s="1"/>
  <c r="S61" i="13"/>
  <c r="S59" i="14" s="1"/>
  <c r="R60" i="13"/>
  <c r="R58" i="14" s="1"/>
  <c r="P57" i="14"/>
  <c r="S59" i="13"/>
  <c r="S57" i="14" s="1"/>
  <c r="R52" i="13"/>
  <c r="R51" i="14" s="1"/>
  <c r="Q51" i="13"/>
  <c r="Q50" i="14" s="1"/>
  <c r="P49" i="14"/>
  <c r="Q50" i="13"/>
  <c r="Q49" i="14" s="1"/>
  <c r="J50" i="13"/>
  <c r="J49" i="14" s="1"/>
  <c r="AG49" i="13"/>
  <c r="G48" i="14"/>
  <c r="J49" i="13"/>
  <c r="J48" i="14" s="1"/>
  <c r="Q48" i="13"/>
  <c r="Q47" i="14" s="1"/>
  <c r="P46" i="14"/>
  <c r="R47" i="13"/>
  <c r="R46" i="14" s="1"/>
  <c r="J47" i="13"/>
  <c r="J46" i="14" s="1"/>
  <c r="AG46" i="13"/>
  <c r="S45" i="13"/>
  <c r="S44" i="14" s="1"/>
  <c r="P43" i="14"/>
  <c r="S44" i="13"/>
  <c r="S43" i="14" s="1"/>
  <c r="S42" i="13"/>
  <c r="R35" i="13"/>
  <c r="R35" i="14" s="1"/>
  <c r="P33" i="14"/>
  <c r="S33" i="13"/>
  <c r="S33" i="14" s="1"/>
  <c r="Q33" i="13"/>
  <c r="Q33" i="14" s="1"/>
  <c r="P31" i="14"/>
  <c r="Q31" i="13"/>
  <c r="Q31" i="14" s="1"/>
  <c r="R31" i="13"/>
  <c r="R31" i="14" s="1"/>
  <c r="S31" i="13"/>
  <c r="S31" i="14" s="1"/>
  <c r="G30" i="14"/>
  <c r="J30" i="13"/>
  <c r="J30" i="14" s="1"/>
  <c r="P28" i="14"/>
  <c r="R28" i="13"/>
  <c r="R28" i="14" s="1"/>
  <c r="K11" i="14"/>
  <c r="R11" i="13"/>
  <c r="Z11" i="13"/>
  <c r="Z16" i="13"/>
  <c r="Z19" i="13"/>
  <c r="Z20" i="13"/>
  <c r="Z29" i="13"/>
  <c r="Z33" i="13"/>
  <c r="Z12" i="13"/>
  <c r="G34" i="14"/>
  <c r="J34" i="13"/>
  <c r="J34" i="14" s="1"/>
  <c r="P32" i="14"/>
  <c r="R32" i="13"/>
  <c r="R32" i="14" s="1"/>
  <c r="J32" i="13"/>
  <c r="J32" i="14" s="1"/>
  <c r="AG31" i="13"/>
  <c r="S30" i="13"/>
  <c r="S30" i="14" s="1"/>
  <c r="P29" i="14"/>
  <c r="S29" i="13"/>
  <c r="S29" i="14" s="1"/>
  <c r="S27" i="13"/>
  <c r="S27" i="14" s="1"/>
  <c r="R26" i="13"/>
  <c r="R26" i="14" s="1"/>
  <c r="Z14" i="13"/>
  <c r="K165" i="14"/>
  <c r="S28" i="13"/>
  <c r="S28" i="14" s="1"/>
  <c r="R27" i="13"/>
  <c r="R27" i="14" s="1"/>
  <c r="Q26" i="13"/>
  <c r="Q26" i="14" s="1"/>
  <c r="Z48" i="13"/>
  <c r="Z44" i="13"/>
  <c r="R36" i="13"/>
  <c r="R36" i="14" s="1"/>
  <c r="Z32" i="13"/>
  <c r="S32" i="13"/>
  <c r="S32" i="14" s="1"/>
  <c r="Q30" i="13"/>
  <c r="Q30" i="14" s="1"/>
  <c r="R29" i="13"/>
  <c r="R29" i="14" s="1"/>
  <c r="Q28" i="13"/>
  <c r="Q28" i="14" s="1"/>
  <c r="P27" i="14"/>
  <c r="Q27" i="13"/>
  <c r="Q27" i="14" s="1"/>
  <c r="J27" i="13"/>
  <c r="J27" i="14" s="1"/>
  <c r="AG26" i="13"/>
  <c r="G26" i="14"/>
  <c r="J26" i="13"/>
  <c r="Z18" i="13"/>
  <c r="AG17" i="13"/>
  <c r="AG15" i="13"/>
  <c r="Z13" i="13"/>
  <c r="AA9" i="13"/>
  <c r="AA31" i="13" s="1"/>
  <c r="K169" i="14"/>
  <c r="K161" i="14"/>
  <c r="K156" i="14"/>
  <c r="K140" i="14"/>
  <c r="AG6" i="13"/>
  <c r="K124" i="14"/>
  <c r="K126" i="14"/>
  <c r="K79" i="14"/>
  <c r="K71" i="14"/>
  <c r="K102" i="14"/>
  <c r="K73" i="14"/>
  <c r="K64" i="14"/>
  <c r="K48" i="14"/>
  <c r="K66" i="14"/>
  <c r="K50" i="14"/>
  <c r="K42" i="14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21" i="12"/>
  <c r="D22" i="12"/>
  <c r="E22" i="12" s="1"/>
  <c r="H22" i="12" s="1"/>
  <c r="D23" i="12"/>
  <c r="E23" i="12" s="1"/>
  <c r="H23" i="12" s="1"/>
  <c r="D24" i="12"/>
  <c r="E24" i="12" s="1"/>
  <c r="H24" i="12" s="1"/>
  <c r="D25" i="12"/>
  <c r="E25" i="12" s="1"/>
  <c r="H25" i="12" s="1"/>
  <c r="D26" i="12"/>
  <c r="E26" i="12" s="1"/>
  <c r="H26" i="12" s="1"/>
  <c r="D27" i="12"/>
  <c r="E27" i="12" s="1"/>
  <c r="H27" i="12" s="1"/>
  <c r="D28" i="12"/>
  <c r="E28" i="12" s="1"/>
  <c r="H28" i="12" s="1"/>
  <c r="D29" i="12"/>
  <c r="E29" i="12" s="1"/>
  <c r="H29" i="12" s="1"/>
  <c r="D30" i="12"/>
  <c r="E30" i="12" s="1"/>
  <c r="H30" i="12" s="1"/>
  <c r="D31" i="12"/>
  <c r="E31" i="12" s="1"/>
  <c r="H31" i="12" s="1"/>
  <c r="D32" i="12"/>
  <c r="E32" i="12" s="1"/>
  <c r="H32" i="12" s="1"/>
  <c r="D33" i="12"/>
  <c r="E33" i="12" s="1"/>
  <c r="H33" i="12" s="1"/>
  <c r="D34" i="12"/>
  <c r="E34" i="12" s="1"/>
  <c r="H34" i="12" s="1"/>
  <c r="D35" i="12"/>
  <c r="E35" i="12" s="1"/>
  <c r="H35" i="12" s="1"/>
  <c r="D21" i="12"/>
  <c r="E21" i="12" s="1"/>
  <c r="H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21" i="12"/>
  <c r="C14" i="12"/>
  <c r="D14" i="12" s="1"/>
  <c r="H14" i="12" s="1"/>
  <c r="C13" i="12"/>
  <c r="D13" i="12" s="1"/>
  <c r="H13" i="12" s="1"/>
  <c r="C9" i="12"/>
  <c r="D9" i="12" s="1"/>
  <c r="H9" i="12" s="1"/>
  <c r="C10" i="12"/>
  <c r="D10" i="12" s="1"/>
  <c r="H10" i="12" s="1"/>
  <c r="C8" i="12"/>
  <c r="D8" i="12" s="1"/>
  <c r="H8" i="12" s="1"/>
  <c r="H36" i="12" l="1"/>
  <c r="D41" i="18"/>
  <c r="D51" i="18" s="1"/>
  <c r="K34" i="5"/>
  <c r="AG5" i="13"/>
  <c r="AG8" i="13"/>
  <c r="AG9" i="13"/>
  <c r="O7" i="13" s="1"/>
  <c r="O7" i="14" s="1"/>
  <c r="AA17" i="13"/>
  <c r="S37" i="13"/>
  <c r="AA11" i="13"/>
  <c r="AG11" i="13"/>
  <c r="AB9" i="13"/>
  <c r="AA8" i="13" s="1"/>
  <c r="AA27" i="13"/>
  <c r="AA35" i="13"/>
  <c r="AA42" i="13"/>
  <c r="AA52" i="13"/>
  <c r="AA61" i="13"/>
  <c r="AA65" i="13"/>
  <c r="AA76" i="13"/>
  <c r="AA80" i="13"/>
  <c r="AA59" i="13"/>
  <c r="AA63" i="13"/>
  <c r="AA67" i="13"/>
  <c r="AA110" i="13"/>
  <c r="AA114" i="13"/>
  <c r="AA99" i="13"/>
  <c r="AA106" i="13"/>
  <c r="AA109" i="13"/>
  <c r="AA113" i="13"/>
  <c r="AA123" i="13"/>
  <c r="AA127" i="13"/>
  <c r="AA131" i="13"/>
  <c r="AA140" i="13"/>
  <c r="AA84" i="13"/>
  <c r="AA95" i="13"/>
  <c r="AA91" i="13"/>
  <c r="AA125" i="13"/>
  <c r="AA129" i="13"/>
  <c r="AA163" i="13"/>
  <c r="AA148" i="13"/>
  <c r="AA159" i="13"/>
  <c r="AA144" i="13"/>
  <c r="AA155" i="13"/>
  <c r="AA174" i="13"/>
  <c r="AA178" i="13"/>
  <c r="AA173" i="13"/>
  <c r="AA177" i="13"/>
  <c r="AG32" i="13"/>
  <c r="AA32" i="13"/>
  <c r="AA48" i="13"/>
  <c r="AG48" i="13"/>
  <c r="AG12" i="13"/>
  <c r="AA12" i="13"/>
  <c r="AA19" i="13"/>
  <c r="AG19" i="13"/>
  <c r="S41" i="14"/>
  <c r="S53" i="13"/>
  <c r="AA62" i="13"/>
  <c r="AA34" i="13"/>
  <c r="AA68" i="13"/>
  <c r="J71" i="14"/>
  <c r="G14" i="13"/>
  <c r="J14" i="14" s="1"/>
  <c r="AA128" i="13"/>
  <c r="AA122" i="13"/>
  <c r="AA126" i="13"/>
  <c r="AA130" i="13"/>
  <c r="J86" i="14"/>
  <c r="G15" i="13"/>
  <c r="J15" i="14" s="1"/>
  <c r="AA96" i="13"/>
  <c r="S131" i="14"/>
  <c r="S149" i="13"/>
  <c r="S86" i="14"/>
  <c r="S101" i="13"/>
  <c r="AA92" i="13"/>
  <c r="G16" i="13"/>
  <c r="J16" i="14" s="1"/>
  <c r="J131" i="14"/>
  <c r="G18" i="13"/>
  <c r="J18" i="14" s="1"/>
  <c r="AA138" i="13"/>
  <c r="AA171" i="13"/>
  <c r="AA179" i="13"/>
  <c r="AA158" i="13"/>
  <c r="AA154" i="13"/>
  <c r="AA157" i="13"/>
  <c r="AA176" i="13"/>
  <c r="J26" i="14"/>
  <c r="G11" i="13"/>
  <c r="J11" i="14" s="1"/>
  <c r="AH17" i="13"/>
  <c r="AA18" i="13"/>
  <c r="AG18" i="13"/>
  <c r="AA28" i="13"/>
  <c r="AA30" i="13"/>
  <c r="AG33" i="13"/>
  <c r="AA33" i="13"/>
  <c r="AA16" i="13"/>
  <c r="AG16" i="13"/>
  <c r="AA15" i="13"/>
  <c r="AA43" i="13"/>
  <c r="AA45" i="13"/>
  <c r="AA66" i="13"/>
  <c r="J41" i="14"/>
  <c r="G12" i="13"/>
  <c r="J12" i="14" s="1"/>
  <c r="AA51" i="13"/>
  <c r="S71" i="14"/>
  <c r="S85" i="13"/>
  <c r="AA36" i="13"/>
  <c r="AA47" i="13"/>
  <c r="AA49" i="13"/>
  <c r="AA74" i="13"/>
  <c r="AA100" i="13"/>
  <c r="AA97" i="13"/>
  <c r="AA115" i="13"/>
  <c r="AA46" i="13"/>
  <c r="AA90" i="13"/>
  <c r="AA93" i="13"/>
  <c r="AA108" i="13"/>
  <c r="AA142" i="13"/>
  <c r="AA162" i="13"/>
  <c r="AA175" i="13"/>
  <c r="J146" i="14"/>
  <c r="G19" i="13"/>
  <c r="J19" i="14" s="1"/>
  <c r="AA145" i="13"/>
  <c r="AA141" i="13"/>
  <c r="S161" i="14"/>
  <c r="S181" i="13"/>
  <c r="S165" i="13"/>
  <c r="AG13" i="13"/>
  <c r="AA13" i="13"/>
  <c r="AA14" i="13"/>
  <c r="AG14" i="13"/>
  <c r="AA29" i="13"/>
  <c r="AG29" i="13"/>
  <c r="AB31" i="13"/>
  <c r="AH31" i="13"/>
  <c r="S56" i="14"/>
  <c r="S69" i="13"/>
  <c r="AA77" i="13"/>
  <c r="AA107" i="13"/>
  <c r="S133" i="13"/>
  <c r="AA78" i="13"/>
  <c r="AA50" i="13"/>
  <c r="AA83" i="13"/>
  <c r="AA94" i="13"/>
  <c r="AA139" i="13"/>
  <c r="AA143" i="13"/>
  <c r="AA160" i="13"/>
  <c r="AA116" i="13"/>
  <c r="G20" i="13"/>
  <c r="J20" i="14" s="1"/>
  <c r="AA44" i="13"/>
  <c r="AG44" i="13"/>
  <c r="AA20" i="13"/>
  <c r="AG20" i="13"/>
  <c r="S11" i="14"/>
  <c r="R12" i="13"/>
  <c r="N19" i="13" s="1"/>
  <c r="AA26" i="13"/>
  <c r="AA58" i="13"/>
  <c r="S15" i="14"/>
  <c r="G13" i="13"/>
  <c r="J13" i="14" s="1"/>
  <c r="AA60" i="13"/>
  <c r="AA64" i="13"/>
  <c r="AA75" i="13"/>
  <c r="AA79" i="13"/>
  <c r="AA81" i="13"/>
  <c r="AA124" i="13"/>
  <c r="AA82" i="13"/>
  <c r="AA98" i="13"/>
  <c r="AA111" i="13"/>
  <c r="J116" i="14"/>
  <c r="G17" i="13"/>
  <c r="J17" i="14" s="1"/>
  <c r="AA132" i="13"/>
  <c r="S101" i="14"/>
  <c r="S117" i="13"/>
  <c r="AA164" i="13"/>
  <c r="AA147" i="13"/>
  <c r="AA161" i="13"/>
  <c r="AA146" i="13"/>
  <c r="AA156" i="13"/>
  <c r="AA112" i="13"/>
  <c r="AA172" i="13"/>
  <c r="AA180" i="13"/>
  <c r="AA170" i="13"/>
  <c r="F5" i="12"/>
  <c r="F4" i="12"/>
  <c r="E5" i="12"/>
  <c r="E4" i="12"/>
  <c r="C5" i="12"/>
  <c r="D5" i="12" s="1"/>
  <c r="H5" i="12" s="1"/>
  <c r="C4" i="12"/>
  <c r="D4" i="12" s="1"/>
  <c r="L90" i="11"/>
  <c r="L91" i="11"/>
  <c r="L92" i="11"/>
  <c r="L93" i="11"/>
  <c r="L94" i="11"/>
  <c r="L95" i="11"/>
  <c r="L96" i="11"/>
  <c r="L97" i="11"/>
  <c r="L98" i="11"/>
  <c r="L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89" i="11"/>
  <c r="H90" i="11"/>
  <c r="I90" i="11" s="1"/>
  <c r="H91" i="11"/>
  <c r="I91" i="11" s="1"/>
  <c r="H92" i="11"/>
  <c r="I92" i="11" s="1"/>
  <c r="H93" i="11"/>
  <c r="I93" i="11" s="1"/>
  <c r="H94" i="11"/>
  <c r="I94" i="11" s="1"/>
  <c r="H95" i="11"/>
  <c r="I95" i="11" s="1"/>
  <c r="H96" i="11"/>
  <c r="I96" i="11" s="1"/>
  <c r="H97" i="11"/>
  <c r="I97" i="11" s="1"/>
  <c r="H98" i="11"/>
  <c r="I98" i="11" s="1"/>
  <c r="H99" i="11"/>
  <c r="I99" i="11" s="1"/>
  <c r="H100" i="11"/>
  <c r="I100" i="11" s="1"/>
  <c r="H101" i="11"/>
  <c r="I101" i="11" s="1"/>
  <c r="H102" i="11"/>
  <c r="I102" i="11" s="1"/>
  <c r="H103" i="11"/>
  <c r="I103" i="11" s="1"/>
  <c r="H104" i="11"/>
  <c r="I104" i="11" s="1"/>
  <c r="H105" i="11"/>
  <c r="I105" i="11" s="1"/>
  <c r="H106" i="11"/>
  <c r="I106" i="11" s="1"/>
  <c r="H107" i="11"/>
  <c r="I107" i="11" s="1"/>
  <c r="H108" i="11"/>
  <c r="I108" i="11" s="1"/>
  <c r="H89" i="11"/>
  <c r="I89" i="11" s="1"/>
  <c r="H4" i="12" l="1"/>
  <c r="D13" i="18"/>
  <c r="E6" i="5"/>
  <c r="D68" i="18"/>
  <c r="R13" i="13"/>
  <c r="S13" i="14" s="1"/>
  <c r="AI31" i="13"/>
  <c r="AB14" i="13"/>
  <c r="AH14" i="13"/>
  <c r="AH145" i="13"/>
  <c r="AB145" i="13"/>
  <c r="AB108" i="13"/>
  <c r="AH108" i="13"/>
  <c r="AH115" i="13"/>
  <c r="AB115" i="13"/>
  <c r="AB49" i="13"/>
  <c r="AH49" i="13"/>
  <c r="AB66" i="13"/>
  <c r="AH66" i="13"/>
  <c r="AB15" i="13"/>
  <c r="AH15" i="13"/>
  <c r="AB18" i="13"/>
  <c r="AH18" i="13"/>
  <c r="AB130" i="13"/>
  <c r="AH130" i="13"/>
  <c r="AB128" i="13"/>
  <c r="AH128" i="13"/>
  <c r="AB34" i="13"/>
  <c r="AH34" i="13"/>
  <c r="AH174" i="13"/>
  <c r="AB174" i="13"/>
  <c r="AH148" i="13"/>
  <c r="AB148" i="13"/>
  <c r="AH91" i="13"/>
  <c r="AB91" i="13"/>
  <c r="AB131" i="13"/>
  <c r="AH131" i="13"/>
  <c r="AB109" i="13"/>
  <c r="AH109" i="13"/>
  <c r="AH110" i="13"/>
  <c r="AB110" i="13"/>
  <c r="AH80" i="13"/>
  <c r="AB80" i="13"/>
  <c r="AH52" i="13"/>
  <c r="AB52" i="13"/>
  <c r="AB8" i="13"/>
  <c r="AC9" i="13"/>
  <c r="AC31" i="13" s="1"/>
  <c r="AH156" i="13"/>
  <c r="AB156" i="13"/>
  <c r="AB81" i="13"/>
  <c r="AH81" i="13"/>
  <c r="AB180" i="13"/>
  <c r="AH180" i="13"/>
  <c r="AB98" i="13"/>
  <c r="AH98" i="13"/>
  <c r="AB60" i="13"/>
  <c r="AH60" i="13"/>
  <c r="AH160" i="13"/>
  <c r="AB160" i="13"/>
  <c r="AH143" i="13"/>
  <c r="AB143" i="13"/>
  <c r="AB83" i="13"/>
  <c r="AH83" i="13"/>
  <c r="AH107" i="13"/>
  <c r="AB107" i="13"/>
  <c r="AB13" i="13"/>
  <c r="AH13" i="13"/>
  <c r="AB175" i="13"/>
  <c r="AH175" i="13"/>
  <c r="AB93" i="13"/>
  <c r="AH93" i="13"/>
  <c r="AB97" i="13"/>
  <c r="AH97" i="13"/>
  <c r="AB47" i="13"/>
  <c r="AH47" i="13"/>
  <c r="AB51" i="13"/>
  <c r="AH51" i="13"/>
  <c r="AH30" i="13"/>
  <c r="AB30" i="13"/>
  <c r="AB157" i="13"/>
  <c r="AH157" i="13"/>
  <c r="AB179" i="13"/>
  <c r="AH179" i="13"/>
  <c r="AH96" i="13"/>
  <c r="AB96" i="13"/>
  <c r="AB126" i="13"/>
  <c r="AH126" i="13"/>
  <c r="AB62" i="13"/>
  <c r="AH62" i="13"/>
  <c r="AH19" i="13"/>
  <c r="AB19" i="13"/>
  <c r="AH48" i="13"/>
  <c r="AB48" i="13"/>
  <c r="AB177" i="13"/>
  <c r="AH177" i="13"/>
  <c r="AH155" i="13"/>
  <c r="AB155" i="13"/>
  <c r="AH163" i="13"/>
  <c r="AB163" i="13"/>
  <c r="AH95" i="13"/>
  <c r="AB95" i="13"/>
  <c r="AB127" i="13"/>
  <c r="AH127" i="13"/>
  <c r="AH106" i="13"/>
  <c r="AB106" i="13"/>
  <c r="AH67" i="13"/>
  <c r="AB67" i="13"/>
  <c r="AH76" i="13"/>
  <c r="AB76" i="13"/>
  <c r="AB42" i="13"/>
  <c r="AH42" i="13"/>
  <c r="AH170" i="13"/>
  <c r="AB170" i="13"/>
  <c r="AB64" i="13"/>
  <c r="AH64" i="13"/>
  <c r="AB116" i="13"/>
  <c r="AH116" i="13"/>
  <c r="AH79" i="13"/>
  <c r="AB79" i="13"/>
  <c r="AB172" i="13"/>
  <c r="AH172" i="13"/>
  <c r="AH111" i="13"/>
  <c r="AB111" i="13"/>
  <c r="AH75" i="13"/>
  <c r="AB75" i="13"/>
  <c r="AB26" i="13"/>
  <c r="AH26" i="13"/>
  <c r="AB50" i="13"/>
  <c r="AH50" i="13"/>
  <c r="AH29" i="13"/>
  <c r="AB29" i="13"/>
  <c r="AB90" i="13"/>
  <c r="AH90" i="13"/>
  <c r="AH16" i="13"/>
  <c r="AB16" i="13"/>
  <c r="AH171" i="13"/>
  <c r="AB171" i="13"/>
  <c r="AB32" i="13"/>
  <c r="AH32" i="13"/>
  <c r="AH144" i="13"/>
  <c r="AB144" i="13"/>
  <c r="AH84" i="13"/>
  <c r="AB84" i="13"/>
  <c r="AH99" i="13"/>
  <c r="AB99" i="13"/>
  <c r="AH63" i="13"/>
  <c r="AB63" i="13"/>
  <c r="AB35" i="13"/>
  <c r="AH35" i="13"/>
  <c r="AH164" i="13"/>
  <c r="AB164" i="13"/>
  <c r="AH44" i="13"/>
  <c r="AB44" i="13"/>
  <c r="AB94" i="13"/>
  <c r="AH94" i="13"/>
  <c r="AB146" i="13"/>
  <c r="AH146" i="13"/>
  <c r="AB58" i="13"/>
  <c r="AH58" i="13"/>
  <c r="AB161" i="13"/>
  <c r="AH161" i="13"/>
  <c r="AB82" i="13"/>
  <c r="AH82" i="13"/>
  <c r="AH20" i="13"/>
  <c r="AB20" i="13"/>
  <c r="AH139" i="13"/>
  <c r="AB139" i="13"/>
  <c r="AB77" i="13"/>
  <c r="AH77" i="13"/>
  <c r="AB141" i="13"/>
  <c r="AH141" i="13"/>
  <c r="AB162" i="13"/>
  <c r="AH162" i="13"/>
  <c r="AH100" i="13"/>
  <c r="AB100" i="13"/>
  <c r="AB36" i="13"/>
  <c r="AH36" i="13"/>
  <c r="AB45" i="13"/>
  <c r="AH45" i="13"/>
  <c r="AB28" i="13"/>
  <c r="AH28" i="13"/>
  <c r="AB154" i="13"/>
  <c r="AH154" i="13"/>
  <c r="AB122" i="13"/>
  <c r="AH122" i="13"/>
  <c r="AH12" i="13"/>
  <c r="AB12" i="13"/>
  <c r="AB173" i="13"/>
  <c r="AH173" i="13"/>
  <c r="AH129" i="13"/>
  <c r="AB129" i="13"/>
  <c r="AB123" i="13"/>
  <c r="AH123" i="13"/>
  <c r="AB65" i="13"/>
  <c r="AH65" i="13"/>
  <c r="AB112" i="13"/>
  <c r="AH112" i="13"/>
  <c r="AB147" i="13"/>
  <c r="AH147" i="13"/>
  <c r="AH132" i="13"/>
  <c r="AB132" i="13"/>
  <c r="AB124" i="13"/>
  <c r="AH124" i="13"/>
  <c r="S12" i="14"/>
  <c r="R14" i="13"/>
  <c r="AB78" i="13"/>
  <c r="AH78" i="13"/>
  <c r="AB142" i="13"/>
  <c r="AH142" i="13"/>
  <c r="AB46" i="13"/>
  <c r="AH46" i="13"/>
  <c r="AB74" i="13"/>
  <c r="AH74" i="13"/>
  <c r="AB43" i="13"/>
  <c r="AH43" i="13"/>
  <c r="AH33" i="13"/>
  <c r="AB33" i="13"/>
  <c r="AB17" i="13"/>
  <c r="AB176" i="13"/>
  <c r="AH176" i="13"/>
  <c r="AB158" i="13"/>
  <c r="AH158" i="13"/>
  <c r="AB138" i="13"/>
  <c r="AH138" i="13"/>
  <c r="AH92" i="13"/>
  <c r="AB92" i="13"/>
  <c r="AH68" i="13"/>
  <c r="AB68" i="13"/>
  <c r="AH178" i="13"/>
  <c r="AB178" i="13"/>
  <c r="AH159" i="13"/>
  <c r="AB159" i="13"/>
  <c r="AH125" i="13"/>
  <c r="AB125" i="13"/>
  <c r="AH140" i="13"/>
  <c r="AB140" i="13"/>
  <c r="AB113" i="13"/>
  <c r="AH113" i="13"/>
  <c r="AH114" i="13"/>
  <c r="AB114" i="13"/>
  <c r="AH59" i="13"/>
  <c r="AB59" i="13"/>
  <c r="AB61" i="13"/>
  <c r="AH61" i="13"/>
  <c r="AB27" i="13"/>
  <c r="AH27" i="13"/>
  <c r="AH11" i="13"/>
  <c r="AB11" i="13"/>
  <c r="H15" i="12"/>
  <c r="E90" i="11"/>
  <c r="F90" i="11" s="1"/>
  <c r="G90" i="11" s="1"/>
  <c r="E91" i="11"/>
  <c r="F91" i="11" s="1"/>
  <c r="G91" i="11" s="1"/>
  <c r="E92" i="11"/>
  <c r="F92" i="11" s="1"/>
  <c r="G92" i="11" s="1"/>
  <c r="E93" i="11"/>
  <c r="F93" i="11" s="1"/>
  <c r="G93" i="11" s="1"/>
  <c r="E94" i="11"/>
  <c r="F94" i="11" s="1"/>
  <c r="G94" i="11" s="1"/>
  <c r="E95" i="11"/>
  <c r="F95" i="11" s="1"/>
  <c r="G95" i="11" s="1"/>
  <c r="E96" i="11"/>
  <c r="F96" i="11" s="1"/>
  <c r="G96" i="11" s="1"/>
  <c r="E97" i="11"/>
  <c r="F97" i="11" s="1"/>
  <c r="G97" i="11" s="1"/>
  <c r="E98" i="11"/>
  <c r="F98" i="11" s="1"/>
  <c r="G98" i="11" s="1"/>
  <c r="E99" i="11"/>
  <c r="F99" i="11" s="1"/>
  <c r="G99" i="11" s="1"/>
  <c r="E100" i="11"/>
  <c r="F100" i="11" s="1"/>
  <c r="G100" i="11" s="1"/>
  <c r="E101" i="11"/>
  <c r="F101" i="11" s="1"/>
  <c r="G101" i="11" s="1"/>
  <c r="E102" i="11"/>
  <c r="F102" i="11" s="1"/>
  <c r="G102" i="11" s="1"/>
  <c r="E103" i="11"/>
  <c r="F103" i="11" s="1"/>
  <c r="G103" i="11" s="1"/>
  <c r="E104" i="11"/>
  <c r="F104" i="11" s="1"/>
  <c r="G104" i="11" s="1"/>
  <c r="E105" i="11"/>
  <c r="F105" i="11" s="1"/>
  <c r="G105" i="11" s="1"/>
  <c r="E106" i="11"/>
  <c r="F106" i="11" s="1"/>
  <c r="G106" i="11" s="1"/>
  <c r="E107" i="11"/>
  <c r="F107" i="11" s="1"/>
  <c r="G107" i="11" s="1"/>
  <c r="E108" i="11"/>
  <c r="F108" i="11" s="1"/>
  <c r="G108" i="11" s="1"/>
  <c r="E89" i="11"/>
  <c r="F89" i="11" s="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89" i="11"/>
  <c r="L39" i="12" l="1"/>
  <c r="D12" i="18"/>
  <c r="D14" i="18" s="1"/>
  <c r="AC61" i="13"/>
  <c r="AI61" i="13"/>
  <c r="AC158" i="13"/>
  <c r="AI158" i="13"/>
  <c r="AC173" i="13"/>
  <c r="AI173" i="13"/>
  <c r="AI122" i="13"/>
  <c r="AC122" i="13"/>
  <c r="AC28" i="13"/>
  <c r="AI28" i="13"/>
  <c r="AC36" i="13"/>
  <c r="AI36" i="13"/>
  <c r="AC162" i="13"/>
  <c r="AI162" i="13"/>
  <c r="AC20" i="13"/>
  <c r="AI20" i="13"/>
  <c r="AC44" i="13"/>
  <c r="AI44" i="13"/>
  <c r="AC32" i="13"/>
  <c r="AI32" i="13"/>
  <c r="AI26" i="13"/>
  <c r="AC26" i="13"/>
  <c r="AI64" i="13"/>
  <c r="AC64" i="13"/>
  <c r="AC42" i="13"/>
  <c r="AI42" i="13"/>
  <c r="AC127" i="13"/>
  <c r="AI127" i="13"/>
  <c r="AC177" i="13"/>
  <c r="AI177" i="13"/>
  <c r="AI126" i="13"/>
  <c r="AC126" i="13"/>
  <c r="AI179" i="13"/>
  <c r="AC179" i="13"/>
  <c r="AI156" i="13"/>
  <c r="AC156" i="13"/>
  <c r="AC52" i="13"/>
  <c r="AI52" i="13"/>
  <c r="AC110" i="13"/>
  <c r="AI110" i="13"/>
  <c r="AC148" i="13"/>
  <c r="AI148" i="13"/>
  <c r="AI15" i="13"/>
  <c r="AC15" i="13"/>
  <c r="AI49" i="13"/>
  <c r="AC49" i="13"/>
  <c r="AC108" i="13"/>
  <c r="AI108" i="13"/>
  <c r="AC14" i="13"/>
  <c r="AI14" i="13"/>
  <c r="AC125" i="13"/>
  <c r="AI125" i="13"/>
  <c r="AC78" i="13"/>
  <c r="AI78" i="13"/>
  <c r="AI77" i="13"/>
  <c r="AC77" i="13"/>
  <c r="AI146" i="13"/>
  <c r="AC146" i="13"/>
  <c r="AC99" i="13"/>
  <c r="AI99" i="13"/>
  <c r="AC75" i="13"/>
  <c r="AI75" i="13"/>
  <c r="AC170" i="13"/>
  <c r="AI170" i="13"/>
  <c r="AC95" i="13"/>
  <c r="AI95" i="13"/>
  <c r="AC47" i="13"/>
  <c r="AI47" i="13"/>
  <c r="AC13" i="13"/>
  <c r="AI13" i="13"/>
  <c r="AI60" i="13"/>
  <c r="AC60" i="13"/>
  <c r="AC180" i="13"/>
  <c r="AI180" i="13"/>
  <c r="AC131" i="13"/>
  <c r="AI131" i="13"/>
  <c r="AC128" i="13"/>
  <c r="AI128" i="13"/>
  <c r="AI18" i="13"/>
  <c r="AC18" i="13"/>
  <c r="AI115" i="13"/>
  <c r="AC115" i="13"/>
  <c r="AI145" i="13"/>
  <c r="AC145" i="13"/>
  <c r="AJ31" i="13"/>
  <c r="AC43" i="13"/>
  <c r="AI43" i="13"/>
  <c r="AI112" i="13"/>
  <c r="AC112" i="13"/>
  <c r="AC68" i="13"/>
  <c r="AI68" i="13"/>
  <c r="AC12" i="13"/>
  <c r="AI12" i="13"/>
  <c r="AI171" i="13"/>
  <c r="AC171" i="13"/>
  <c r="AC106" i="13"/>
  <c r="AI106" i="13"/>
  <c r="AC48" i="13"/>
  <c r="AI48" i="13"/>
  <c r="AI93" i="13"/>
  <c r="AC93" i="13"/>
  <c r="AC27" i="13"/>
  <c r="AI27" i="13"/>
  <c r="AC138" i="13"/>
  <c r="AI138" i="13"/>
  <c r="AC142" i="13"/>
  <c r="AI142" i="13"/>
  <c r="AC147" i="13"/>
  <c r="AI147" i="13"/>
  <c r="AI45" i="13"/>
  <c r="AC45" i="13"/>
  <c r="AC139" i="13"/>
  <c r="AI139" i="13"/>
  <c r="AI35" i="13"/>
  <c r="AC35" i="13"/>
  <c r="AC50" i="13"/>
  <c r="AI50" i="13"/>
  <c r="AI172" i="13"/>
  <c r="AC172" i="13"/>
  <c r="AC62" i="13"/>
  <c r="AI62" i="13"/>
  <c r="AI157" i="13"/>
  <c r="AC157" i="13"/>
  <c r="AC83" i="13"/>
  <c r="AI83" i="13"/>
  <c r="AC8" i="13"/>
  <c r="AD9" i="13"/>
  <c r="AI80" i="13"/>
  <c r="AC80" i="13"/>
  <c r="AC91" i="13"/>
  <c r="AI91" i="13"/>
  <c r="AC174" i="13"/>
  <c r="AI174" i="13"/>
  <c r="AC66" i="13"/>
  <c r="AI66" i="13"/>
  <c r="AC46" i="13"/>
  <c r="AI46" i="13"/>
  <c r="AC123" i="13"/>
  <c r="AI123" i="13"/>
  <c r="AC59" i="13"/>
  <c r="AI59" i="13"/>
  <c r="AC178" i="13"/>
  <c r="AI178" i="13"/>
  <c r="AI33" i="13"/>
  <c r="AC33" i="13"/>
  <c r="AC129" i="13"/>
  <c r="AI129" i="13"/>
  <c r="AI100" i="13"/>
  <c r="AC100" i="13"/>
  <c r="AI161" i="13"/>
  <c r="AC161" i="13"/>
  <c r="AC144" i="13"/>
  <c r="AI144" i="13"/>
  <c r="AI76" i="13"/>
  <c r="AC76" i="13"/>
  <c r="AC155" i="13"/>
  <c r="AI155" i="13"/>
  <c r="AI96" i="13"/>
  <c r="AC96" i="13"/>
  <c r="AI160" i="13"/>
  <c r="AC160" i="13"/>
  <c r="AC113" i="13"/>
  <c r="AI113" i="13"/>
  <c r="AC176" i="13"/>
  <c r="AI176" i="13"/>
  <c r="AC74" i="13"/>
  <c r="AI74" i="13"/>
  <c r="AC124" i="13"/>
  <c r="AI124" i="13"/>
  <c r="AC65" i="13"/>
  <c r="AI65" i="13"/>
  <c r="AC154" i="13"/>
  <c r="AI154" i="13"/>
  <c r="AI141" i="13"/>
  <c r="AC141" i="13"/>
  <c r="AI164" i="13"/>
  <c r="AC164" i="13"/>
  <c r="AC90" i="13"/>
  <c r="AI90" i="13"/>
  <c r="AI116" i="13"/>
  <c r="AC116" i="13"/>
  <c r="AI11" i="13"/>
  <c r="AC11" i="13"/>
  <c r="AC114" i="13"/>
  <c r="AI114" i="13"/>
  <c r="AI140" i="13"/>
  <c r="AC140" i="13"/>
  <c r="AC159" i="13"/>
  <c r="AI159" i="13"/>
  <c r="AI92" i="13"/>
  <c r="AC92" i="13"/>
  <c r="AI17" i="13"/>
  <c r="AC17" i="13"/>
  <c r="S14" i="14"/>
  <c r="R16" i="13"/>
  <c r="S16" i="14" s="1"/>
  <c r="AC132" i="13"/>
  <c r="AI132" i="13"/>
  <c r="AC82" i="13"/>
  <c r="AI82" i="13"/>
  <c r="AC58" i="13"/>
  <c r="AI58" i="13"/>
  <c r="AC94" i="13"/>
  <c r="AI94" i="13"/>
  <c r="AC63" i="13"/>
  <c r="AI63" i="13"/>
  <c r="AC84" i="13"/>
  <c r="AI84" i="13"/>
  <c r="AC16" i="13"/>
  <c r="AI16" i="13"/>
  <c r="AC29" i="13"/>
  <c r="AI29" i="13"/>
  <c r="AI111" i="13"/>
  <c r="AC111" i="13"/>
  <c r="AC79" i="13"/>
  <c r="AI79" i="13"/>
  <c r="AC67" i="13"/>
  <c r="AI67" i="13"/>
  <c r="AC163" i="13"/>
  <c r="AI163" i="13"/>
  <c r="AC19" i="13"/>
  <c r="AI19" i="13"/>
  <c r="AI30" i="13"/>
  <c r="AC30" i="13"/>
  <c r="AC51" i="13"/>
  <c r="AI51" i="13"/>
  <c r="AI97" i="13"/>
  <c r="AC97" i="13"/>
  <c r="AI175" i="13"/>
  <c r="AC175" i="13"/>
  <c r="AI107" i="13"/>
  <c r="AC107" i="13"/>
  <c r="AC143" i="13"/>
  <c r="AI143" i="13"/>
  <c r="AC98" i="13"/>
  <c r="AI98" i="13"/>
  <c r="AI81" i="13"/>
  <c r="AC81" i="13"/>
  <c r="AC109" i="13"/>
  <c r="AI109" i="13"/>
  <c r="AI34" i="13"/>
  <c r="AC34" i="13"/>
  <c r="AI130" i="13"/>
  <c r="AC130" i="13"/>
  <c r="G89" i="11"/>
  <c r="B90" i="11"/>
  <c r="M90" i="11" s="1"/>
  <c r="N90" i="11" s="1"/>
  <c r="B91" i="11"/>
  <c r="M91" i="11" s="1"/>
  <c r="N91" i="11" s="1"/>
  <c r="B92" i="11"/>
  <c r="M92" i="11" s="1"/>
  <c r="N92" i="11" s="1"/>
  <c r="B93" i="11"/>
  <c r="M93" i="11" s="1"/>
  <c r="N93" i="11" s="1"/>
  <c r="B94" i="11"/>
  <c r="M94" i="11" s="1"/>
  <c r="N94" i="11" s="1"/>
  <c r="B95" i="11"/>
  <c r="M95" i="11" s="1"/>
  <c r="N95" i="11" s="1"/>
  <c r="B96" i="11"/>
  <c r="M96" i="11" s="1"/>
  <c r="N96" i="11" s="1"/>
  <c r="B97" i="11"/>
  <c r="M97" i="11" s="1"/>
  <c r="N97" i="11" s="1"/>
  <c r="B98" i="11"/>
  <c r="M98" i="11" s="1"/>
  <c r="N98" i="11" s="1"/>
  <c r="B99" i="11"/>
  <c r="M99" i="11" s="1"/>
  <c r="B100" i="11"/>
  <c r="M100" i="11" s="1"/>
  <c r="B101" i="11"/>
  <c r="M101" i="11" s="1"/>
  <c r="B102" i="11"/>
  <c r="M102" i="11" s="1"/>
  <c r="B103" i="11"/>
  <c r="M103" i="11" s="1"/>
  <c r="B104" i="11"/>
  <c r="M104" i="11" s="1"/>
  <c r="B105" i="11"/>
  <c r="M105" i="11" s="1"/>
  <c r="B106" i="11"/>
  <c r="M106" i="11" s="1"/>
  <c r="B107" i="11"/>
  <c r="M107" i="11" s="1"/>
  <c r="B108" i="11"/>
  <c r="M108" i="11" s="1"/>
  <c r="B89" i="11"/>
  <c r="M89" i="11" s="1"/>
  <c r="N89" i="11" s="1"/>
  <c r="J6" i="11"/>
  <c r="J7" i="11"/>
  <c r="J5" i="11"/>
  <c r="D6" i="11"/>
  <c r="D7" i="11"/>
  <c r="D5" i="11"/>
  <c r="J57" i="11"/>
  <c r="K57" i="11" s="1"/>
  <c r="J58" i="11"/>
  <c r="K58" i="11" s="1"/>
  <c r="J59" i="11"/>
  <c r="K59" i="11" s="1"/>
  <c r="J60" i="11"/>
  <c r="K60" i="11" s="1"/>
  <c r="J61" i="11"/>
  <c r="K61" i="11" s="1"/>
  <c r="J62" i="11"/>
  <c r="K62" i="11" s="1"/>
  <c r="J63" i="11"/>
  <c r="K63" i="11" s="1"/>
  <c r="J64" i="11"/>
  <c r="K64" i="11" s="1"/>
  <c r="J65" i="11"/>
  <c r="K65" i="11" s="1"/>
  <c r="J66" i="11"/>
  <c r="K66" i="11" s="1"/>
  <c r="J67" i="11"/>
  <c r="J68" i="11"/>
  <c r="K68" i="11" s="1"/>
  <c r="J69" i="11"/>
  <c r="K69" i="11" s="1"/>
  <c r="J70" i="11"/>
  <c r="K70" i="11" s="1"/>
  <c r="J71" i="11"/>
  <c r="J72" i="11"/>
  <c r="K72" i="11" s="1"/>
  <c r="J73" i="11"/>
  <c r="J74" i="11"/>
  <c r="K74" i="11" s="1"/>
  <c r="J75" i="11"/>
  <c r="K75" i="11" s="1"/>
  <c r="J56" i="11"/>
  <c r="K56" i="11" s="1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56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13" i="11"/>
  <c r="E13" i="11" s="1"/>
  <c r="B14" i="11"/>
  <c r="J14" i="11" s="1"/>
  <c r="B15" i="11"/>
  <c r="J15" i="11" s="1"/>
  <c r="B16" i="11"/>
  <c r="J16" i="11" s="1"/>
  <c r="B17" i="11"/>
  <c r="J17" i="11" s="1"/>
  <c r="B18" i="11"/>
  <c r="J18" i="11" s="1"/>
  <c r="B19" i="11"/>
  <c r="J19" i="11" s="1"/>
  <c r="B20" i="11"/>
  <c r="J20" i="11" s="1"/>
  <c r="B21" i="11"/>
  <c r="J21" i="11" s="1"/>
  <c r="B22" i="11"/>
  <c r="J22" i="11" s="1"/>
  <c r="B23" i="11"/>
  <c r="J23" i="11" s="1"/>
  <c r="B24" i="11"/>
  <c r="J24" i="11" s="1"/>
  <c r="B25" i="11"/>
  <c r="J25" i="11" s="1"/>
  <c r="B26" i="11"/>
  <c r="J26" i="11" s="1"/>
  <c r="B27" i="11"/>
  <c r="J27" i="11" s="1"/>
  <c r="B28" i="11"/>
  <c r="J28" i="11" s="1"/>
  <c r="B29" i="11"/>
  <c r="J29" i="11" s="1"/>
  <c r="B30" i="11"/>
  <c r="J30" i="11" s="1"/>
  <c r="B31" i="11"/>
  <c r="J31" i="11" s="1"/>
  <c r="B32" i="11"/>
  <c r="J32" i="11" s="1"/>
  <c r="B33" i="11"/>
  <c r="J33" i="11" s="1"/>
  <c r="B34" i="11"/>
  <c r="J34" i="11" s="1"/>
  <c r="B35" i="11"/>
  <c r="J35" i="11" s="1"/>
  <c r="B36" i="11"/>
  <c r="J36" i="11" s="1"/>
  <c r="B37" i="11"/>
  <c r="J37" i="11" s="1"/>
  <c r="B38" i="11"/>
  <c r="J38" i="11" s="1"/>
  <c r="B39" i="11"/>
  <c r="J39" i="11" s="1"/>
  <c r="B40" i="11"/>
  <c r="J40" i="11" s="1"/>
  <c r="B41" i="11"/>
  <c r="J41" i="11" s="1"/>
  <c r="B42" i="11"/>
  <c r="J42" i="11" s="1"/>
  <c r="B13" i="11"/>
  <c r="B57" i="11"/>
  <c r="M57" i="11" s="1"/>
  <c r="B58" i="11"/>
  <c r="M58" i="11" s="1"/>
  <c r="B59" i="11"/>
  <c r="M59" i="11" s="1"/>
  <c r="B60" i="11"/>
  <c r="M60" i="11" s="1"/>
  <c r="B61" i="11"/>
  <c r="M61" i="11" s="1"/>
  <c r="B62" i="11"/>
  <c r="M62" i="11" s="1"/>
  <c r="B63" i="11"/>
  <c r="M63" i="11" s="1"/>
  <c r="B64" i="11"/>
  <c r="M64" i="11" s="1"/>
  <c r="B65" i="11"/>
  <c r="M65" i="11" s="1"/>
  <c r="B66" i="11"/>
  <c r="M66" i="11" s="1"/>
  <c r="B67" i="11"/>
  <c r="M67" i="11" s="1"/>
  <c r="B68" i="11"/>
  <c r="M68" i="11" s="1"/>
  <c r="B69" i="11"/>
  <c r="M69" i="11" s="1"/>
  <c r="B70" i="11"/>
  <c r="M70" i="11" s="1"/>
  <c r="B71" i="11"/>
  <c r="M71" i="11" s="1"/>
  <c r="B72" i="11"/>
  <c r="M72" i="11" s="1"/>
  <c r="B73" i="11"/>
  <c r="M73" i="11" s="1"/>
  <c r="B74" i="11"/>
  <c r="M74" i="11" s="1"/>
  <c r="B75" i="11"/>
  <c r="M75" i="11" s="1"/>
  <c r="B56" i="11"/>
  <c r="E57" i="11"/>
  <c r="F57" i="11" s="1"/>
  <c r="E58" i="11"/>
  <c r="F58" i="11" s="1"/>
  <c r="E59" i="11"/>
  <c r="F59" i="11" s="1"/>
  <c r="E60" i="11"/>
  <c r="F60" i="11" s="1"/>
  <c r="E61" i="11"/>
  <c r="F61" i="11" s="1"/>
  <c r="E62" i="11"/>
  <c r="F62" i="11" s="1"/>
  <c r="E63" i="11"/>
  <c r="F63" i="11" s="1"/>
  <c r="E64" i="11"/>
  <c r="F64" i="11" s="1"/>
  <c r="E65" i="11"/>
  <c r="F65" i="11" s="1"/>
  <c r="E66" i="11"/>
  <c r="F66" i="11" s="1"/>
  <c r="E67" i="11"/>
  <c r="F67" i="11" s="1"/>
  <c r="E68" i="11"/>
  <c r="F68" i="11" s="1"/>
  <c r="E69" i="11"/>
  <c r="F69" i="11" s="1"/>
  <c r="E70" i="11"/>
  <c r="F70" i="11" s="1"/>
  <c r="E71" i="11"/>
  <c r="F71" i="11" s="1"/>
  <c r="E72" i="11"/>
  <c r="F72" i="11" s="1"/>
  <c r="E73" i="11"/>
  <c r="F73" i="11" s="1"/>
  <c r="E74" i="11"/>
  <c r="F74" i="11" s="1"/>
  <c r="E75" i="11"/>
  <c r="F75" i="11" s="1"/>
  <c r="E56" i="11"/>
  <c r="F56" i="11" s="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56" i="11"/>
  <c r="K67" i="11"/>
  <c r="K71" i="11"/>
  <c r="K73" i="11"/>
  <c r="G57" i="11"/>
  <c r="H57" i="11" s="1"/>
  <c r="G58" i="11"/>
  <c r="H58" i="11" s="1"/>
  <c r="G59" i="11"/>
  <c r="H59" i="11" s="1"/>
  <c r="G60" i="11"/>
  <c r="H60" i="11" s="1"/>
  <c r="G61" i="11"/>
  <c r="H61" i="11" s="1"/>
  <c r="G62" i="11"/>
  <c r="H62" i="11" s="1"/>
  <c r="G63" i="11"/>
  <c r="H63" i="11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72" i="11"/>
  <c r="H72" i="11" s="1"/>
  <c r="G73" i="11"/>
  <c r="H73" i="11" s="1"/>
  <c r="G74" i="11"/>
  <c r="H74" i="11" s="1"/>
  <c r="G75" i="11"/>
  <c r="H75" i="11" s="1"/>
  <c r="G56" i="11"/>
  <c r="H56" i="11" s="1"/>
  <c r="M56" i="11" l="1"/>
  <c r="M109" i="11"/>
  <c r="D27" i="18" s="1"/>
  <c r="AD130" i="13"/>
  <c r="AK130" i="13" s="1"/>
  <c r="AJ130" i="13"/>
  <c r="AJ98" i="13"/>
  <c r="AD98" i="13"/>
  <c r="AK98" i="13" s="1"/>
  <c r="AD19" i="13"/>
  <c r="AK19" i="13" s="1"/>
  <c r="AJ19" i="13"/>
  <c r="AJ94" i="13"/>
  <c r="AD94" i="13"/>
  <c r="AK94" i="13" s="1"/>
  <c r="AJ82" i="13"/>
  <c r="AD82" i="13"/>
  <c r="AK82" i="13" s="1"/>
  <c r="AD164" i="13"/>
  <c r="AK164" i="13" s="1"/>
  <c r="AJ164" i="13"/>
  <c r="AJ141" i="13"/>
  <c r="AD141" i="13"/>
  <c r="AK141" i="13" s="1"/>
  <c r="AJ154" i="13"/>
  <c r="AD154" i="13"/>
  <c r="AK154" i="13" s="1"/>
  <c r="AD155" i="13"/>
  <c r="AK155" i="13" s="1"/>
  <c r="AJ155" i="13"/>
  <c r="AD129" i="13"/>
  <c r="AK129" i="13" s="1"/>
  <c r="AJ129" i="13"/>
  <c r="AD59" i="13"/>
  <c r="AK59" i="13" s="1"/>
  <c r="AJ59" i="13"/>
  <c r="AJ46" i="13"/>
  <c r="AD46" i="13"/>
  <c r="AK46" i="13" s="1"/>
  <c r="AD91" i="13"/>
  <c r="AK91" i="13" s="1"/>
  <c r="AJ91" i="13"/>
  <c r="AD8" i="13"/>
  <c r="AE9" i="13"/>
  <c r="AE8" i="13" s="1"/>
  <c r="AJ172" i="13"/>
  <c r="AD172" i="13"/>
  <c r="AK172" i="13" s="1"/>
  <c r="AD12" i="13"/>
  <c r="AK12" i="13" s="1"/>
  <c r="AJ12" i="13"/>
  <c r="AD18" i="13"/>
  <c r="AK18" i="13" s="1"/>
  <c r="AJ18" i="13"/>
  <c r="AD60" i="13"/>
  <c r="AK60" i="13" s="1"/>
  <c r="AJ60" i="13"/>
  <c r="AJ13" i="13"/>
  <c r="AD13" i="13"/>
  <c r="AK13" i="13" s="1"/>
  <c r="AJ146" i="13"/>
  <c r="AD146" i="13"/>
  <c r="AK146" i="13" s="1"/>
  <c r="AD49" i="13"/>
  <c r="AK49" i="13" s="1"/>
  <c r="AJ49" i="13"/>
  <c r="AD156" i="13"/>
  <c r="AK156" i="13" s="1"/>
  <c r="AJ156" i="13"/>
  <c r="AJ42" i="13"/>
  <c r="AD42" i="13"/>
  <c r="AK42" i="13" s="1"/>
  <c r="AJ32" i="13"/>
  <c r="AD32" i="13"/>
  <c r="AK32" i="13" s="1"/>
  <c r="AD44" i="13"/>
  <c r="AK44" i="13" s="1"/>
  <c r="AJ44" i="13"/>
  <c r="AD20" i="13"/>
  <c r="AK20" i="13" s="1"/>
  <c r="AJ20" i="13"/>
  <c r="AD122" i="13"/>
  <c r="AK122" i="13" s="1"/>
  <c r="AJ122" i="13"/>
  <c r="AJ81" i="13"/>
  <c r="AD81" i="13"/>
  <c r="AK81" i="13" s="1"/>
  <c r="AD175" i="13"/>
  <c r="AK175" i="13" s="1"/>
  <c r="AJ175" i="13"/>
  <c r="AD16" i="13"/>
  <c r="AK16" i="13" s="1"/>
  <c r="AJ16" i="13"/>
  <c r="AD63" i="13"/>
  <c r="AK63" i="13" s="1"/>
  <c r="AJ63" i="13"/>
  <c r="AD159" i="13"/>
  <c r="AK159" i="13" s="1"/>
  <c r="AJ159" i="13"/>
  <c r="AD114" i="13"/>
  <c r="AK114" i="13" s="1"/>
  <c r="AJ114" i="13"/>
  <c r="AJ116" i="13"/>
  <c r="AD116" i="13"/>
  <c r="AK116" i="13" s="1"/>
  <c r="AJ90" i="13"/>
  <c r="AD90" i="13"/>
  <c r="AK90" i="13" s="1"/>
  <c r="AD124" i="13"/>
  <c r="AK124" i="13" s="1"/>
  <c r="AJ124" i="13"/>
  <c r="AJ176" i="13"/>
  <c r="AD176" i="13"/>
  <c r="AK176" i="13" s="1"/>
  <c r="AJ113" i="13"/>
  <c r="AD113" i="13"/>
  <c r="AK113" i="13" s="1"/>
  <c r="AD96" i="13"/>
  <c r="AK96" i="13" s="1"/>
  <c r="AJ96" i="13"/>
  <c r="AD76" i="13"/>
  <c r="AK76" i="13" s="1"/>
  <c r="AJ76" i="13"/>
  <c r="AD100" i="13"/>
  <c r="AK100" i="13" s="1"/>
  <c r="AJ100" i="13"/>
  <c r="AD62" i="13"/>
  <c r="AK62" i="13" s="1"/>
  <c r="AJ62" i="13"/>
  <c r="AJ35" i="13"/>
  <c r="AD35" i="13"/>
  <c r="AK35" i="13" s="1"/>
  <c r="AD139" i="13"/>
  <c r="AK139" i="13" s="1"/>
  <c r="AJ139" i="13"/>
  <c r="AJ147" i="13"/>
  <c r="AD147" i="13"/>
  <c r="AK147" i="13" s="1"/>
  <c r="AJ138" i="13"/>
  <c r="AD138" i="13"/>
  <c r="AK138" i="13" s="1"/>
  <c r="AJ27" i="13"/>
  <c r="AD27" i="13"/>
  <c r="AK27" i="13" s="1"/>
  <c r="AD48" i="13"/>
  <c r="AK48" i="13" s="1"/>
  <c r="AJ48" i="13"/>
  <c r="AD68" i="13"/>
  <c r="AK68" i="13" s="1"/>
  <c r="AJ68" i="13"/>
  <c r="AD31" i="13"/>
  <c r="AK31" i="13" s="1"/>
  <c r="AD115" i="13"/>
  <c r="AK115" i="13" s="1"/>
  <c r="AJ115" i="13"/>
  <c r="AD95" i="13"/>
  <c r="AK95" i="13" s="1"/>
  <c r="AJ95" i="13"/>
  <c r="AD75" i="13"/>
  <c r="AK75" i="13" s="1"/>
  <c r="AJ75" i="13"/>
  <c r="AJ14" i="13"/>
  <c r="AD14" i="13"/>
  <c r="AK14" i="13" s="1"/>
  <c r="AD110" i="13"/>
  <c r="AK110" i="13" s="1"/>
  <c r="AJ110" i="13"/>
  <c r="AJ179" i="13"/>
  <c r="AD179" i="13"/>
  <c r="AK179" i="13" s="1"/>
  <c r="AJ127" i="13"/>
  <c r="AD127" i="13"/>
  <c r="AK127" i="13" s="1"/>
  <c r="AD64" i="13"/>
  <c r="AK64" i="13" s="1"/>
  <c r="AJ64" i="13"/>
  <c r="AD26" i="13"/>
  <c r="AK26" i="13" s="1"/>
  <c r="AJ26" i="13"/>
  <c r="AJ36" i="13"/>
  <c r="AD36" i="13"/>
  <c r="AK36" i="13" s="1"/>
  <c r="AJ158" i="13"/>
  <c r="AD158" i="13"/>
  <c r="AK158" i="13" s="1"/>
  <c r="AD34" i="13"/>
  <c r="AK34" i="13" s="1"/>
  <c r="AJ34" i="13"/>
  <c r="AD51" i="13"/>
  <c r="AK51" i="13" s="1"/>
  <c r="AJ51" i="13"/>
  <c r="AD79" i="13"/>
  <c r="AK79" i="13" s="1"/>
  <c r="AJ79" i="13"/>
  <c r="AD132" i="13"/>
  <c r="AK132" i="13" s="1"/>
  <c r="AJ132" i="13"/>
  <c r="AD92" i="13"/>
  <c r="AK92" i="13" s="1"/>
  <c r="AJ92" i="13"/>
  <c r="AD160" i="13"/>
  <c r="AK160" i="13" s="1"/>
  <c r="AJ160" i="13"/>
  <c r="AD178" i="13"/>
  <c r="AK178" i="13" s="1"/>
  <c r="AJ178" i="13"/>
  <c r="AJ123" i="13"/>
  <c r="AD123" i="13"/>
  <c r="AK123" i="13" s="1"/>
  <c r="AD66" i="13"/>
  <c r="AK66" i="13" s="1"/>
  <c r="AJ66" i="13"/>
  <c r="AD174" i="13"/>
  <c r="AK174" i="13" s="1"/>
  <c r="AJ174" i="13"/>
  <c r="AD80" i="13"/>
  <c r="AK80" i="13" s="1"/>
  <c r="AJ80" i="13"/>
  <c r="AJ83" i="13"/>
  <c r="AD83" i="13"/>
  <c r="AK83" i="13" s="1"/>
  <c r="AJ157" i="13"/>
  <c r="AD157" i="13"/>
  <c r="AK157" i="13" s="1"/>
  <c r="AD45" i="13"/>
  <c r="AK45" i="13" s="1"/>
  <c r="AJ45" i="13"/>
  <c r="AJ93" i="13"/>
  <c r="AD93" i="13"/>
  <c r="AK93" i="13" s="1"/>
  <c r="AD171" i="13"/>
  <c r="AK171" i="13" s="1"/>
  <c r="AJ171" i="13"/>
  <c r="AD43" i="13"/>
  <c r="AK43" i="13" s="1"/>
  <c r="AJ43" i="13"/>
  <c r="AJ131" i="13"/>
  <c r="AD131" i="13"/>
  <c r="AK131" i="13" s="1"/>
  <c r="AD47" i="13"/>
  <c r="AK47" i="13" s="1"/>
  <c r="AJ47" i="13"/>
  <c r="AJ77" i="13"/>
  <c r="AD77" i="13"/>
  <c r="AK77" i="13" s="1"/>
  <c r="AD125" i="13"/>
  <c r="AK125" i="13" s="1"/>
  <c r="AJ125" i="13"/>
  <c r="AD15" i="13"/>
  <c r="AK15" i="13" s="1"/>
  <c r="AJ15" i="13"/>
  <c r="AD148" i="13"/>
  <c r="AK148" i="13" s="1"/>
  <c r="AJ148" i="13"/>
  <c r="AD177" i="13"/>
  <c r="AK177" i="13" s="1"/>
  <c r="AJ177" i="13"/>
  <c r="AD143" i="13"/>
  <c r="AK143" i="13" s="1"/>
  <c r="AJ143" i="13"/>
  <c r="AD67" i="13"/>
  <c r="AK67" i="13" s="1"/>
  <c r="AE67" i="13"/>
  <c r="AL67" i="13" s="1"/>
  <c r="AJ67" i="13"/>
  <c r="AD58" i="13"/>
  <c r="AK58" i="13" s="1"/>
  <c r="AJ58" i="13"/>
  <c r="AD140" i="13"/>
  <c r="AK140" i="13" s="1"/>
  <c r="AJ140" i="13"/>
  <c r="AD144" i="13"/>
  <c r="AK144" i="13" s="1"/>
  <c r="AJ144" i="13"/>
  <c r="AJ109" i="13"/>
  <c r="AD109" i="13"/>
  <c r="AK109" i="13" s="1"/>
  <c r="AD107" i="13"/>
  <c r="AK107" i="13" s="1"/>
  <c r="AJ107" i="13"/>
  <c r="AJ97" i="13"/>
  <c r="AD97" i="13"/>
  <c r="AK97" i="13" s="1"/>
  <c r="AD30" i="13"/>
  <c r="AK30" i="13" s="1"/>
  <c r="AJ30" i="13"/>
  <c r="AD163" i="13"/>
  <c r="AK163" i="13" s="1"/>
  <c r="AJ163" i="13"/>
  <c r="AD111" i="13"/>
  <c r="AK111" i="13" s="1"/>
  <c r="AJ111" i="13"/>
  <c r="AD29" i="13"/>
  <c r="AK29" i="13" s="1"/>
  <c r="AJ29" i="13"/>
  <c r="AD84" i="13"/>
  <c r="AK84" i="13" s="1"/>
  <c r="AJ84" i="13"/>
  <c r="AD17" i="13"/>
  <c r="AK17" i="13" s="1"/>
  <c r="AJ17" i="13"/>
  <c r="AD11" i="13"/>
  <c r="AK11" i="13" s="1"/>
  <c r="AJ11" i="13"/>
  <c r="AJ65" i="13"/>
  <c r="AD65" i="13"/>
  <c r="AK65" i="13" s="1"/>
  <c r="AJ74" i="13"/>
  <c r="AD74" i="13"/>
  <c r="AK74" i="13" s="1"/>
  <c r="AJ161" i="13"/>
  <c r="AD161" i="13"/>
  <c r="AK161" i="13" s="1"/>
  <c r="AD33" i="13"/>
  <c r="AK33" i="13" s="1"/>
  <c r="AJ33" i="13"/>
  <c r="AJ50" i="13"/>
  <c r="AD50" i="13"/>
  <c r="AK50" i="13" s="1"/>
  <c r="AJ142" i="13"/>
  <c r="AD142" i="13"/>
  <c r="AK142" i="13" s="1"/>
  <c r="AD106" i="13"/>
  <c r="AK106" i="13" s="1"/>
  <c r="AJ106" i="13"/>
  <c r="AJ112" i="13"/>
  <c r="AD112" i="13"/>
  <c r="AK112" i="13" s="1"/>
  <c r="AD145" i="13"/>
  <c r="AK145" i="13" s="1"/>
  <c r="AJ145" i="13"/>
  <c r="AD128" i="13"/>
  <c r="AK128" i="13" s="1"/>
  <c r="AJ128" i="13"/>
  <c r="AJ180" i="13"/>
  <c r="AD180" i="13"/>
  <c r="AK180" i="13" s="1"/>
  <c r="AD170" i="13"/>
  <c r="AK170" i="13" s="1"/>
  <c r="AJ170" i="13"/>
  <c r="AD99" i="13"/>
  <c r="AK99" i="13" s="1"/>
  <c r="AJ99" i="13"/>
  <c r="AJ78" i="13"/>
  <c r="AD78" i="13"/>
  <c r="AK78" i="13" s="1"/>
  <c r="AJ108" i="13"/>
  <c r="AD108" i="13"/>
  <c r="AK108" i="13" s="1"/>
  <c r="AD52" i="13"/>
  <c r="AK52" i="13" s="1"/>
  <c r="AJ52" i="13"/>
  <c r="AD126" i="13"/>
  <c r="AK126" i="13" s="1"/>
  <c r="AJ126" i="13"/>
  <c r="AJ162" i="13"/>
  <c r="AD162" i="13"/>
  <c r="AK162" i="13" s="1"/>
  <c r="AD28" i="13"/>
  <c r="AK28" i="13" s="1"/>
  <c r="AJ28" i="13"/>
  <c r="AJ173" i="13"/>
  <c r="AD173" i="13"/>
  <c r="AK173" i="13" s="1"/>
  <c r="AJ61" i="13"/>
  <c r="AD61" i="13"/>
  <c r="AK61" i="13" s="1"/>
  <c r="M76" i="11"/>
  <c r="D26" i="18" s="1"/>
  <c r="AE18" i="13" l="1"/>
  <c r="AL18" i="13" s="1"/>
  <c r="AF18" i="13" s="1"/>
  <c r="AE172" i="13"/>
  <c r="AL172" i="13" s="1"/>
  <c r="AF172" i="13" s="1"/>
  <c r="AE91" i="13"/>
  <c r="AL91" i="13" s="1"/>
  <c r="AE129" i="13"/>
  <c r="AL129" i="13" s="1"/>
  <c r="AE179" i="13"/>
  <c r="AL179" i="13" s="1"/>
  <c r="AE158" i="13"/>
  <c r="AL158" i="13" s="1"/>
  <c r="AE43" i="13"/>
  <c r="AL43" i="13" s="1"/>
  <c r="AE171" i="13"/>
  <c r="AL171" i="13" s="1"/>
  <c r="AE174" i="13"/>
  <c r="AL174" i="13" s="1"/>
  <c r="AE162" i="13"/>
  <c r="AL162" i="13" s="1"/>
  <c r="AF162" i="13" s="1"/>
  <c r="AE144" i="13"/>
  <c r="AL144" i="13" s="1"/>
  <c r="AE161" i="13"/>
  <c r="AL161" i="13" s="1"/>
  <c r="AF161" i="13" s="1"/>
  <c r="AE127" i="13"/>
  <c r="AL127" i="13" s="1"/>
  <c r="AE48" i="13"/>
  <c r="AL48" i="13" s="1"/>
  <c r="AF48" i="13" s="1"/>
  <c r="AE49" i="13"/>
  <c r="AL49" i="13" s="1"/>
  <c r="AE180" i="13"/>
  <c r="AL180" i="13" s="1"/>
  <c r="AF180" i="13" s="1"/>
  <c r="AE128" i="13"/>
  <c r="AL128" i="13" s="1"/>
  <c r="AF128" i="13" s="1"/>
  <c r="AE145" i="13"/>
  <c r="AL145" i="13" s="1"/>
  <c r="AE163" i="13"/>
  <c r="AL163" i="13" s="1"/>
  <c r="AE123" i="13"/>
  <c r="AL123" i="13" s="1"/>
  <c r="AF123" i="13" s="1"/>
  <c r="AE110" i="13"/>
  <c r="AL110" i="13" s="1"/>
  <c r="AF110" i="13" s="1"/>
  <c r="AE139" i="13"/>
  <c r="AL139" i="13" s="1"/>
  <c r="AE100" i="13"/>
  <c r="AL100" i="13" s="1"/>
  <c r="AE154" i="13"/>
  <c r="AL154" i="13" s="1"/>
  <c r="AF154" i="13" s="1"/>
  <c r="AE173" i="13"/>
  <c r="AL173" i="13" s="1"/>
  <c r="AE28" i="13"/>
  <c r="AL28" i="13" s="1"/>
  <c r="AE170" i="13"/>
  <c r="AL170" i="13" s="1"/>
  <c r="AE125" i="13"/>
  <c r="AL125" i="13" s="1"/>
  <c r="AE76" i="13"/>
  <c r="AL76" i="13" s="1"/>
  <c r="AF76" i="13" s="1"/>
  <c r="AF145" i="13"/>
  <c r="AE126" i="13"/>
  <c r="AL126" i="13" s="1"/>
  <c r="AF126" i="13" s="1"/>
  <c r="AE142" i="13"/>
  <c r="AL142" i="13" s="1"/>
  <c r="AE84" i="13"/>
  <c r="AL84" i="13" s="1"/>
  <c r="AF84" i="13" s="1"/>
  <c r="AE29" i="13"/>
  <c r="AL29" i="13" s="1"/>
  <c r="AF29" i="13" s="1"/>
  <c r="AE111" i="13"/>
  <c r="AL111" i="13" s="1"/>
  <c r="AF111" i="13" s="1"/>
  <c r="AF67" i="13"/>
  <c r="AE143" i="13"/>
  <c r="AL143" i="13" s="1"/>
  <c r="AF143" i="13" s="1"/>
  <c r="AE93" i="13"/>
  <c r="AL93" i="13" s="1"/>
  <c r="AF174" i="13"/>
  <c r="AE66" i="13"/>
  <c r="AL66" i="13" s="1"/>
  <c r="AF66" i="13" s="1"/>
  <c r="AE51" i="13"/>
  <c r="AL51" i="13" s="1"/>
  <c r="AF51" i="13" s="1"/>
  <c r="AF127" i="13"/>
  <c r="AE115" i="13"/>
  <c r="AL115" i="13" s="1"/>
  <c r="AF115" i="13" s="1"/>
  <c r="AE176" i="13"/>
  <c r="AL176" i="13" s="1"/>
  <c r="AF176" i="13" s="1"/>
  <c r="AE124" i="13"/>
  <c r="AL124" i="13" s="1"/>
  <c r="AF124" i="13" s="1"/>
  <c r="AE159" i="13"/>
  <c r="AL159" i="13" s="1"/>
  <c r="AF159" i="13" s="1"/>
  <c r="AE63" i="13"/>
  <c r="AL63" i="13" s="1"/>
  <c r="AF63" i="13" s="1"/>
  <c r="AF91" i="13"/>
  <c r="AE82" i="13"/>
  <c r="AL82" i="13" s="1"/>
  <c r="AF82" i="13" s="1"/>
  <c r="AE77" i="13"/>
  <c r="AL77" i="13" s="1"/>
  <c r="AE83" i="13"/>
  <c r="AL83" i="13" s="1"/>
  <c r="AF83" i="13" s="1"/>
  <c r="AE36" i="13"/>
  <c r="AL36" i="13" s="1"/>
  <c r="AE147" i="13"/>
  <c r="AL147" i="13" s="1"/>
  <c r="AF147" i="13" s="1"/>
  <c r="AE155" i="13"/>
  <c r="AL155" i="13" s="1"/>
  <c r="AE141" i="13"/>
  <c r="AL141" i="13" s="1"/>
  <c r="AF141" i="13" s="1"/>
  <c r="AE98" i="13"/>
  <c r="AL98" i="13" s="1"/>
  <c r="AF98" i="13" s="1"/>
  <c r="AE52" i="13"/>
  <c r="AL52" i="13" s="1"/>
  <c r="AF52" i="13" s="1"/>
  <c r="AF170" i="13"/>
  <c r="AE112" i="13"/>
  <c r="AL112" i="13" s="1"/>
  <c r="AF112" i="13" s="1"/>
  <c r="AE106" i="13"/>
  <c r="AL106" i="13" s="1"/>
  <c r="AF106" i="13" s="1"/>
  <c r="AE74" i="13"/>
  <c r="AL74" i="13" s="1"/>
  <c r="AF74" i="13" s="1"/>
  <c r="AE65" i="13"/>
  <c r="AL65" i="13" s="1"/>
  <c r="AF65" i="13" s="1"/>
  <c r="AF163" i="13"/>
  <c r="AE107" i="13"/>
  <c r="AL107" i="13" s="1"/>
  <c r="AF107" i="13" s="1"/>
  <c r="AF144" i="13"/>
  <c r="AF93" i="13"/>
  <c r="AF139" i="13"/>
  <c r="AE175" i="13"/>
  <c r="AL175" i="13" s="1"/>
  <c r="AF175" i="13" s="1"/>
  <c r="AE42" i="13"/>
  <c r="AL42" i="13" s="1"/>
  <c r="AE156" i="13"/>
  <c r="AL156" i="13" s="1"/>
  <c r="AE146" i="13"/>
  <c r="AL146" i="13" s="1"/>
  <c r="AF146" i="13" s="1"/>
  <c r="AF129" i="13"/>
  <c r="AF155" i="13"/>
  <c r="AE113" i="13"/>
  <c r="AL113" i="13" s="1"/>
  <c r="AF113" i="13" s="1"/>
  <c r="AE140" i="13"/>
  <c r="AL140" i="13" s="1"/>
  <c r="AE177" i="13"/>
  <c r="AL177" i="13" s="1"/>
  <c r="AF125" i="13"/>
  <c r="AF77" i="13"/>
  <c r="AF43" i="13"/>
  <c r="AE157" i="13"/>
  <c r="AL157" i="13" s="1"/>
  <c r="AF157" i="13" s="1"/>
  <c r="AE132" i="13"/>
  <c r="AL132" i="13" s="1"/>
  <c r="AF132" i="13" s="1"/>
  <c r="AF158" i="13"/>
  <c r="AE14" i="13"/>
  <c r="AL14" i="13" s="1"/>
  <c r="AF14" i="13" s="1"/>
  <c r="AE75" i="13"/>
  <c r="AL75" i="13" s="1"/>
  <c r="AF75" i="13" s="1"/>
  <c r="AE27" i="13"/>
  <c r="AL27" i="13" s="1"/>
  <c r="AF27" i="13" s="1"/>
  <c r="AE35" i="13"/>
  <c r="AL35" i="13" s="1"/>
  <c r="AF35" i="13" s="1"/>
  <c r="AE62" i="13"/>
  <c r="AL62" i="13" s="1"/>
  <c r="AF62" i="13" s="1"/>
  <c r="AE16" i="13"/>
  <c r="AL16" i="13" s="1"/>
  <c r="AF16" i="13" s="1"/>
  <c r="AE20" i="13"/>
  <c r="AL20" i="13" s="1"/>
  <c r="AF20" i="13" s="1"/>
  <c r="AE12" i="13"/>
  <c r="AL12" i="13" s="1"/>
  <c r="AF12" i="13" s="1"/>
  <c r="AE19" i="13"/>
  <c r="AL19" i="13" s="1"/>
  <c r="AF19" i="13" s="1"/>
  <c r="AE108" i="13"/>
  <c r="AL108" i="13" s="1"/>
  <c r="AF173" i="13"/>
  <c r="AF142" i="13"/>
  <c r="AE30" i="13"/>
  <c r="AL30" i="13" s="1"/>
  <c r="AF30" i="13" s="1"/>
  <c r="AE92" i="13"/>
  <c r="AL92" i="13" s="1"/>
  <c r="AF92" i="13" s="1"/>
  <c r="AE34" i="13"/>
  <c r="AL34" i="13" s="1"/>
  <c r="AF34" i="13" s="1"/>
  <c r="AE64" i="13"/>
  <c r="AL64" i="13" s="1"/>
  <c r="AF64" i="13" s="1"/>
  <c r="AE95" i="13"/>
  <c r="AL95" i="13" s="1"/>
  <c r="AF100" i="13"/>
  <c r="AE96" i="13"/>
  <c r="AL96" i="13" s="1"/>
  <c r="AF96" i="13" s="1"/>
  <c r="AE90" i="13"/>
  <c r="AL90" i="13" s="1"/>
  <c r="AF90" i="13" s="1"/>
  <c r="AE122" i="13"/>
  <c r="AL122" i="13" s="1"/>
  <c r="AF122" i="13" s="1"/>
  <c r="AF42" i="13"/>
  <c r="AF49" i="13"/>
  <c r="AE60" i="13"/>
  <c r="AL60" i="13" s="1"/>
  <c r="AF60" i="13" s="1"/>
  <c r="AE31" i="13"/>
  <c r="AL31" i="13" s="1"/>
  <c r="AF31" i="13" s="1"/>
  <c r="AE94" i="13"/>
  <c r="AL94" i="13" s="1"/>
  <c r="AF94" i="13" s="1"/>
  <c r="AE61" i="13"/>
  <c r="AL61" i="13" s="1"/>
  <c r="AF61" i="13" s="1"/>
  <c r="AF108" i="13"/>
  <c r="AE99" i="13"/>
  <c r="AL99" i="13" s="1"/>
  <c r="AF99" i="13" s="1"/>
  <c r="AE148" i="13"/>
  <c r="AL148" i="13" s="1"/>
  <c r="AF148" i="13" s="1"/>
  <c r="AF28" i="13"/>
  <c r="AE78" i="13"/>
  <c r="AL78" i="13" s="1"/>
  <c r="AF78" i="13" s="1"/>
  <c r="AE50" i="13"/>
  <c r="AL50" i="13" s="1"/>
  <c r="AF50" i="13" s="1"/>
  <c r="AE33" i="13"/>
  <c r="AL33" i="13" s="1"/>
  <c r="AF33" i="13" s="1"/>
  <c r="AE11" i="13"/>
  <c r="AL11" i="13" s="1"/>
  <c r="AF11" i="13" s="1"/>
  <c r="AE17" i="13"/>
  <c r="AL17" i="13" s="1"/>
  <c r="AF17" i="13" s="1"/>
  <c r="AE97" i="13"/>
  <c r="AL97" i="13" s="1"/>
  <c r="AF97" i="13" s="1"/>
  <c r="AE109" i="13"/>
  <c r="AL109" i="13" s="1"/>
  <c r="AF109" i="13" s="1"/>
  <c r="AF140" i="13"/>
  <c r="AE58" i="13"/>
  <c r="AL58" i="13" s="1"/>
  <c r="AF58" i="13" s="1"/>
  <c r="AF177" i="13"/>
  <c r="AE15" i="13"/>
  <c r="AL15" i="13" s="1"/>
  <c r="AF15" i="13" s="1"/>
  <c r="AE47" i="13"/>
  <c r="AL47" i="13" s="1"/>
  <c r="AF47" i="13" s="1"/>
  <c r="AE131" i="13"/>
  <c r="AL131" i="13" s="1"/>
  <c r="AF131" i="13" s="1"/>
  <c r="AF171" i="13"/>
  <c r="AE45" i="13"/>
  <c r="AL45" i="13" s="1"/>
  <c r="AF45" i="13" s="1"/>
  <c r="AE80" i="13"/>
  <c r="AL80" i="13" s="1"/>
  <c r="AF80" i="13" s="1"/>
  <c r="AE178" i="13"/>
  <c r="AL178" i="13" s="1"/>
  <c r="AF178" i="13" s="1"/>
  <c r="AE160" i="13"/>
  <c r="AL160" i="13" s="1"/>
  <c r="AF160" i="13" s="1"/>
  <c r="AE79" i="13"/>
  <c r="AL79" i="13" s="1"/>
  <c r="AF79" i="13" s="1"/>
  <c r="AF36" i="13"/>
  <c r="AE26" i="13"/>
  <c r="AL26" i="13" s="1"/>
  <c r="AF26" i="13" s="1"/>
  <c r="AF179" i="13"/>
  <c r="AF95" i="13"/>
  <c r="AE68" i="13"/>
  <c r="AL68" i="13" s="1"/>
  <c r="AF68" i="13" s="1"/>
  <c r="AE138" i="13"/>
  <c r="AL138" i="13" s="1"/>
  <c r="AF138" i="13" s="1"/>
  <c r="AE116" i="13"/>
  <c r="AL116" i="13" s="1"/>
  <c r="AF116" i="13" s="1"/>
  <c r="AE114" i="13"/>
  <c r="AL114" i="13" s="1"/>
  <c r="AF114" i="13" s="1"/>
  <c r="AE81" i="13"/>
  <c r="AL81" i="13" s="1"/>
  <c r="AF81" i="13" s="1"/>
  <c r="AE44" i="13"/>
  <c r="AL44" i="13" s="1"/>
  <c r="AF44" i="13" s="1"/>
  <c r="AE32" i="13"/>
  <c r="AL32" i="13" s="1"/>
  <c r="AF32" i="13" s="1"/>
  <c r="AF156" i="13"/>
  <c r="AE13" i="13"/>
  <c r="AL13" i="13" s="1"/>
  <c r="AF13" i="13" s="1"/>
  <c r="AE46" i="13"/>
  <c r="AL46" i="13" s="1"/>
  <c r="AF46" i="13" s="1"/>
  <c r="AE59" i="13"/>
  <c r="AL59" i="13" s="1"/>
  <c r="AF59" i="13" s="1"/>
  <c r="AE164" i="13"/>
  <c r="AL164" i="13" s="1"/>
  <c r="AF164" i="13" s="1"/>
  <c r="AE130" i="13"/>
  <c r="AL130" i="13" s="1"/>
  <c r="AF130" i="13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13" i="11"/>
  <c r="G13" i="11" s="1"/>
  <c r="J13" i="11" s="1"/>
  <c r="E14" i="11"/>
  <c r="E15" i="11"/>
  <c r="E16" i="11"/>
  <c r="E17" i="11"/>
  <c r="E19" i="11"/>
  <c r="E20" i="11"/>
  <c r="E21" i="11"/>
  <c r="E22" i="11"/>
  <c r="E23" i="11"/>
  <c r="E24" i="11"/>
  <c r="E25" i="11"/>
  <c r="E27" i="11"/>
  <c r="E28" i="11"/>
  <c r="E29" i="11"/>
  <c r="E31" i="11"/>
  <c r="E32" i="11"/>
  <c r="E33" i="11"/>
  <c r="E35" i="11"/>
  <c r="E36" i="11"/>
  <c r="E38" i="11"/>
  <c r="E39" i="11"/>
  <c r="E40" i="11"/>
  <c r="E41" i="11"/>
  <c r="I29" i="11"/>
  <c r="K29" i="11" s="1"/>
  <c r="L75" i="11"/>
  <c r="N75" i="11" s="1"/>
  <c r="L74" i="11"/>
  <c r="N74" i="11" s="1"/>
  <c r="L73" i="11"/>
  <c r="N73" i="11" s="1"/>
  <c r="L72" i="11"/>
  <c r="N72" i="11" s="1"/>
  <c r="L71" i="11"/>
  <c r="N71" i="11" s="1"/>
  <c r="L70" i="11"/>
  <c r="N70" i="11" s="1"/>
  <c r="L69" i="11"/>
  <c r="N69" i="11" s="1"/>
  <c r="L68" i="11"/>
  <c r="N68" i="11" s="1"/>
  <c r="L67" i="11"/>
  <c r="N67" i="11" s="1"/>
  <c r="L66" i="11"/>
  <c r="N66" i="11" s="1"/>
  <c r="L65" i="11"/>
  <c r="N65" i="11" s="1"/>
  <c r="L64" i="11"/>
  <c r="N64" i="11" s="1"/>
  <c r="L63" i="11"/>
  <c r="N63" i="11" s="1"/>
  <c r="L62" i="11"/>
  <c r="N62" i="11" s="1"/>
  <c r="L61" i="11"/>
  <c r="N61" i="11" s="1"/>
  <c r="L60" i="11"/>
  <c r="N60" i="11" s="1"/>
  <c r="L59" i="11"/>
  <c r="N59" i="11" s="1"/>
  <c r="L58" i="11"/>
  <c r="N58" i="11" s="1"/>
  <c r="L57" i="11"/>
  <c r="N57" i="11" s="1"/>
  <c r="L56" i="11"/>
  <c r="N56" i="11" s="1"/>
  <c r="H13" i="10"/>
  <c r="I27" i="10"/>
  <c r="J27" i="10" s="1"/>
  <c r="I28" i="10"/>
  <c r="J28" i="10" s="1"/>
  <c r="I26" i="10"/>
  <c r="J26" i="10" s="1"/>
  <c r="H27" i="10"/>
  <c r="H28" i="10"/>
  <c r="H26" i="10"/>
  <c r="F28" i="10"/>
  <c r="L28" i="10" s="1"/>
  <c r="F27" i="10"/>
  <c r="L27" i="10" s="1"/>
  <c r="F26" i="10"/>
  <c r="K9" i="10"/>
  <c r="K8" i="10"/>
  <c r="I9" i="10"/>
  <c r="I8" i="10"/>
  <c r="G8" i="10"/>
  <c r="M8" i="10" s="1"/>
  <c r="F14" i="10"/>
  <c r="F13" i="10"/>
  <c r="G27" i="8"/>
  <c r="G21" i="8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44" i="2"/>
  <c r="L99" i="11"/>
  <c r="N99" i="11" s="1"/>
  <c r="L100" i="11"/>
  <c r="N100" i="11" s="1"/>
  <c r="L101" i="11"/>
  <c r="N101" i="11" s="1"/>
  <c r="L102" i="11"/>
  <c r="N102" i="11" s="1"/>
  <c r="L103" i="11"/>
  <c r="N103" i="11" s="1"/>
  <c r="L104" i="11"/>
  <c r="N104" i="11" s="1"/>
  <c r="L105" i="11"/>
  <c r="N105" i="11" s="1"/>
  <c r="L106" i="11"/>
  <c r="N106" i="11" s="1"/>
  <c r="L107" i="11"/>
  <c r="N107" i="11" s="1"/>
  <c r="L108" i="11"/>
  <c r="N108" i="11" s="1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72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45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L26" i="10" l="1"/>
  <c r="N109" i="11"/>
  <c r="N76" i="11"/>
  <c r="L76" i="11"/>
  <c r="I14" i="11"/>
  <c r="K14" i="11" s="1"/>
  <c r="I38" i="11"/>
  <c r="K38" i="11" s="1"/>
  <c r="I17" i="11"/>
  <c r="K17" i="11" s="1"/>
  <c r="I37" i="11"/>
  <c r="K37" i="11" s="1"/>
  <c r="I13" i="11"/>
  <c r="K13" i="11" s="1"/>
  <c r="I41" i="11"/>
  <c r="K41" i="11" s="1"/>
  <c r="I30" i="11"/>
  <c r="K30" i="11" s="1"/>
  <c r="I21" i="11"/>
  <c r="K21" i="11" s="1"/>
  <c r="I42" i="11"/>
  <c r="K42" i="11" s="1"/>
  <c r="I34" i="11"/>
  <c r="K34" i="11" s="1"/>
  <c r="I26" i="11"/>
  <c r="K26" i="11" s="1"/>
  <c r="I18" i="11"/>
  <c r="K18" i="11" s="1"/>
  <c r="I22" i="11"/>
  <c r="K22" i="11" s="1"/>
  <c r="E30" i="11"/>
  <c r="I25" i="11"/>
  <c r="K25" i="11" s="1"/>
  <c r="E37" i="11"/>
  <c r="I33" i="11"/>
  <c r="K33" i="11" s="1"/>
  <c r="E42" i="11"/>
  <c r="E34" i="11"/>
  <c r="E26" i="11"/>
  <c r="E18" i="11"/>
  <c r="I40" i="11"/>
  <c r="K40" i="11" s="1"/>
  <c r="I32" i="11"/>
  <c r="K32" i="11" s="1"/>
  <c r="I24" i="11"/>
  <c r="K24" i="11" s="1"/>
  <c r="I16" i="11"/>
  <c r="K16" i="11" s="1"/>
  <c r="I39" i="11"/>
  <c r="K39" i="11" s="1"/>
  <c r="I31" i="11"/>
  <c r="K31" i="11" s="1"/>
  <c r="I23" i="11"/>
  <c r="K23" i="11" s="1"/>
  <c r="I15" i="11"/>
  <c r="K15" i="11" s="1"/>
  <c r="I36" i="11"/>
  <c r="K36" i="11" s="1"/>
  <c r="I28" i="11"/>
  <c r="K28" i="11" s="1"/>
  <c r="I20" i="11"/>
  <c r="K20" i="11" s="1"/>
  <c r="I35" i="11"/>
  <c r="K35" i="11" s="1"/>
  <c r="I27" i="11"/>
  <c r="K27" i="11" s="1"/>
  <c r="I19" i="11"/>
  <c r="K19" i="11" s="1"/>
  <c r="L109" i="11"/>
  <c r="K27" i="10"/>
  <c r="K28" i="10"/>
  <c r="K26" i="10"/>
  <c r="L9" i="10"/>
  <c r="G9" i="10"/>
  <c r="O60" i="2"/>
  <c r="J92" i="4"/>
  <c r="J65" i="4"/>
  <c r="G38" i="4"/>
  <c r="M9" i="10" l="1"/>
  <c r="N9" i="10" s="1"/>
  <c r="M27" i="10"/>
  <c r="M28" i="10"/>
  <c r="J43" i="11"/>
  <c r="I43" i="11"/>
  <c r="M26" i="10"/>
  <c r="L29" i="10"/>
  <c r="D19" i="18" s="1"/>
  <c r="L10" i="10"/>
  <c r="K29" i="10"/>
  <c r="N8" i="10"/>
  <c r="O95" i="4"/>
  <c r="M10" i="10" l="1"/>
  <c r="N10" i="10"/>
  <c r="M29" i="10"/>
  <c r="O118" i="11"/>
  <c r="E8" i="5" s="1"/>
  <c r="D25" i="18"/>
  <c r="D28" i="18" s="1"/>
  <c r="D7" i="8"/>
  <c r="D8" i="5"/>
  <c r="K43" i="11"/>
  <c r="D16" i="18" l="1"/>
  <c r="D23" i="18" s="1"/>
  <c r="D30" i="18" s="1"/>
  <c r="D32" i="18" s="1"/>
  <c r="D34" i="18" s="1"/>
  <c r="D66" i="18" s="1"/>
  <c r="C74" i="18" s="1"/>
  <c r="K53" i="10"/>
  <c r="E7" i="5" s="1"/>
  <c r="F8" i="5"/>
  <c r="J8" i="3"/>
  <c r="J13" i="3" s="1"/>
  <c r="G5" i="12"/>
  <c r="I5" i="12" s="1"/>
  <c r="G4" i="12"/>
  <c r="F83" i="2"/>
  <c r="G14" i="12" s="1"/>
  <c r="I14" i="12" s="1"/>
  <c r="F82" i="2"/>
  <c r="G13" i="12" s="1"/>
  <c r="I13" i="12" s="1"/>
  <c r="F78" i="2"/>
  <c r="G9" i="12" s="1"/>
  <c r="I9" i="12" s="1"/>
  <c r="F79" i="2"/>
  <c r="G10" i="12" s="1"/>
  <c r="I10" i="12" s="1"/>
  <c r="F77" i="2"/>
  <c r="G8" i="12" s="1"/>
  <c r="I8" i="12" s="1"/>
  <c r="F91" i="2"/>
  <c r="G22" i="12" s="1"/>
  <c r="I22" i="12" s="1"/>
  <c r="F92" i="2"/>
  <c r="G23" i="12" s="1"/>
  <c r="I23" i="12" s="1"/>
  <c r="F93" i="2"/>
  <c r="G24" i="12" s="1"/>
  <c r="I24" i="12" s="1"/>
  <c r="F94" i="2"/>
  <c r="G25" i="12" s="1"/>
  <c r="I25" i="12" s="1"/>
  <c r="F95" i="2"/>
  <c r="G26" i="12" s="1"/>
  <c r="I26" i="12" s="1"/>
  <c r="F96" i="2"/>
  <c r="G27" i="12" s="1"/>
  <c r="I27" i="12" s="1"/>
  <c r="F97" i="2"/>
  <c r="G28" i="12" s="1"/>
  <c r="I28" i="12" s="1"/>
  <c r="F98" i="2"/>
  <c r="G29" i="12" s="1"/>
  <c r="I29" i="12" s="1"/>
  <c r="F99" i="2"/>
  <c r="G30" i="12" s="1"/>
  <c r="I30" i="12" s="1"/>
  <c r="F100" i="2"/>
  <c r="G31" i="12" s="1"/>
  <c r="I31" i="12" s="1"/>
  <c r="F101" i="2"/>
  <c r="G32" i="12" s="1"/>
  <c r="I32" i="12" s="1"/>
  <c r="F102" i="2"/>
  <c r="G33" i="12" s="1"/>
  <c r="I33" i="12" s="1"/>
  <c r="F103" i="2"/>
  <c r="G34" i="12" s="1"/>
  <c r="I34" i="12" s="1"/>
  <c r="F104" i="2"/>
  <c r="G35" i="12" s="1"/>
  <c r="I35" i="12" s="1"/>
  <c r="F90" i="2"/>
  <c r="G21" i="12" s="1"/>
  <c r="D69" i="18" l="1"/>
  <c r="C76" i="18" s="1"/>
  <c r="D65" i="18"/>
  <c r="C75" i="18" s="1"/>
  <c r="D67" i="18"/>
  <c r="D61" i="18"/>
  <c r="D62" i="18"/>
  <c r="D63" i="18"/>
  <c r="D60" i="18"/>
  <c r="D58" i="18"/>
  <c r="C73" i="18"/>
  <c r="I21" i="12"/>
  <c r="I36" i="12" s="1"/>
  <c r="G36" i="12"/>
  <c r="G15" i="12"/>
  <c r="I4" i="12"/>
  <c r="I15" i="12" s="1"/>
  <c r="F105" i="2"/>
  <c r="F84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8" i="2"/>
  <c r="L8" i="2" s="1"/>
  <c r="D5" i="8" l="1"/>
  <c r="D6" i="5"/>
  <c r="F6" i="5" s="1"/>
  <c r="D6" i="8"/>
  <c r="D7" i="5"/>
  <c r="F7" i="5" s="1"/>
  <c r="O28" i="2"/>
  <c r="L108" i="2" s="1"/>
  <c r="D9" i="8" l="1"/>
  <c r="D5" i="5"/>
  <c r="D11" i="8" l="1"/>
  <c r="D15" i="8"/>
  <c r="E5" i="5"/>
  <c r="D10" i="5"/>
  <c r="D12" i="5" s="1"/>
  <c r="D16" i="5" l="1"/>
  <c r="F5" i="5"/>
  <c r="E10" i="5"/>
  <c r="E12" i="5" s="1"/>
  <c r="E16" i="5" l="1"/>
  <c r="F10" i="5"/>
  <c r="F16" i="5" l="1"/>
  <c r="F12" i="5"/>
</calcChain>
</file>

<file path=xl/comments1.xml><?xml version="1.0" encoding="utf-8"?>
<comments xmlns="http://schemas.openxmlformats.org/spreadsheetml/2006/main">
  <authors>
    <author>Reiter, Sebastian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Bitte Gehaltsnachweise einreichen.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Bitte Gehaltsnachweise einreichen.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D82" authorId="0">
      <text>
        <r>
          <rPr>
            <sz val="9"/>
            <color indexed="81"/>
            <rFont val="Tahoma"/>
            <family val="2"/>
          </rPr>
          <t>z.B. Übernachtungen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in (Dienst-)Wohnungen
</t>
        </r>
      </text>
    </comment>
    <comment ref="D83" author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comments2.xml><?xml version="1.0" encoding="utf-8"?>
<comments xmlns="http://schemas.openxmlformats.org/spreadsheetml/2006/main">
  <authors>
    <author>Reiter, Sebastian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ausschließlich bei mehrtägigen Dienstreisen möglich!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z.B. Übernachtungen in (Dienst-)Wohnungen
</t>
        </r>
      </text>
    </comment>
    <comment ref="E14" authorId="0">
      <text>
        <r>
          <rPr>
            <sz val="9"/>
            <color indexed="81"/>
            <rFont val="Tahoma"/>
            <family val="2"/>
          </rPr>
          <t xml:space="preserve">z.B. notwendige Hotelübernachtungen
</t>
        </r>
      </text>
    </comment>
  </commentList>
</comments>
</file>

<file path=xl/sharedStrings.xml><?xml version="1.0" encoding="utf-8"?>
<sst xmlns="http://schemas.openxmlformats.org/spreadsheetml/2006/main" count="1287" uniqueCount="497">
  <si>
    <t>Antragssteller/in</t>
  </si>
  <si>
    <t>Projekttitel</t>
  </si>
  <si>
    <t>Antragsnummer</t>
  </si>
  <si>
    <t>Version</t>
  </si>
  <si>
    <t>Projektzeitraum</t>
  </si>
  <si>
    <t>Programmgebiet</t>
  </si>
  <si>
    <t>SER (stärker entwickelte Region)</t>
  </si>
  <si>
    <t>ÜR (Übergangsregion)</t>
  </si>
  <si>
    <t>Anzahl Teilnehmende</t>
  </si>
  <si>
    <t xml:space="preserve">bis  </t>
  </si>
  <si>
    <t xml:space="preserve">von  </t>
  </si>
  <si>
    <t>Gesamtteilnehmendenstunden</t>
  </si>
  <si>
    <t>1. Bildungs- und Beratungspersonal</t>
  </si>
  <si>
    <t>1.1 Bezüge für eigenes und fremdes Personal einschließlich Sozialabgaben</t>
  </si>
  <si>
    <t>Name</t>
  </si>
  <si>
    <t>Vorname</t>
  </si>
  <si>
    <t>Einsatz im Projekt von</t>
  </si>
  <si>
    <t>Einsatz im Projekt bis</t>
  </si>
  <si>
    <t>Wochenstunden-zahl im Projekt</t>
  </si>
  <si>
    <t>Stundenkontin-gent</t>
  </si>
  <si>
    <t>Tätigkeit</t>
  </si>
  <si>
    <t>Gesamtaus-     gaben pro Person</t>
  </si>
  <si>
    <t>jährliche Sonderzahlun-  gen (Brutto)</t>
  </si>
  <si>
    <t>Qualifikation</t>
  </si>
  <si>
    <t>Vertragliche Wochenarbeits-zeit in h</t>
  </si>
  <si>
    <t>Summe:</t>
  </si>
  <si>
    <t>Stellenanteil      in %</t>
  </si>
  <si>
    <t>1.2 Ausgaben für Honorarkräfte</t>
  </si>
  <si>
    <t>1.3 Reise- und Dienstreisekosten des Bildungspersonals</t>
  </si>
  <si>
    <t>geplante Kilometer</t>
  </si>
  <si>
    <t>Ausgaben</t>
  </si>
  <si>
    <t>Qualifizierungsphase</t>
  </si>
  <si>
    <t>Nachbetreuungsphase</t>
  </si>
  <si>
    <t>Wegstrecken-entschädigung</t>
  </si>
  <si>
    <t>Tagegeld</t>
  </si>
  <si>
    <t>Anzahl Tage</t>
  </si>
  <si>
    <t>&gt; 8 Stunden</t>
  </si>
  <si>
    <t>24 Stunden</t>
  </si>
  <si>
    <t>An- und Abreisetage</t>
  </si>
  <si>
    <t>Abwesenheit</t>
  </si>
  <si>
    <t>Übernachtungen</t>
  </si>
  <si>
    <t>Anzahl</t>
  </si>
  <si>
    <t>öffentliche Verkehrsmittel</t>
  </si>
  <si>
    <t>Betrag</t>
  </si>
  <si>
    <t>1.4 Ausgaben für Lehrgänge externer Einrichtungen</t>
  </si>
  <si>
    <t>Lehrgang bzw. Maßnahme</t>
  </si>
  <si>
    <t>Kosten pro Lehrgang bzw. Maßnahme</t>
  </si>
  <si>
    <t>ggf. weitere Erläuterungen</t>
  </si>
  <si>
    <t>2.1 Unterhaltsgeld bzw. Leistungen an Teilnehmerinnen und Teilnehmer</t>
  </si>
  <si>
    <t>2. Vergütungen der Teilnehmerinnen und Teilnehmer</t>
  </si>
  <si>
    <t>Leistungen nach dem AsylbLG</t>
  </si>
  <si>
    <t>ALG-Leistungen</t>
  </si>
  <si>
    <t>Art des Leistungsbezugs</t>
  </si>
  <si>
    <t>Anzahl der Teilnehmerinnen und Teilnehmer</t>
  </si>
  <si>
    <t>Projektmonate</t>
  </si>
  <si>
    <t>Pauschale pro Monat</t>
  </si>
  <si>
    <t>Kofinanzierungsbestätigung liegt vor?</t>
  </si>
  <si>
    <t>2.4 sonstige Sozialabgaben</t>
  </si>
  <si>
    <t>Art der Abgabe</t>
  </si>
  <si>
    <t>Ausgaben je TN pro Monat</t>
  </si>
  <si>
    <t>3. Verbrauchsgüter und Ausstattungsgegenstände</t>
  </si>
  <si>
    <t>3.1 Nicht abschreibungspflichtige Verbrauchsgüter für Ausbildungsmaßnahmen (einschließlich Schutzkleidung)</t>
  </si>
  <si>
    <t>Qualifizierungsbereich 1</t>
  </si>
  <si>
    <t>Qualifizierungsbereich 2</t>
  </si>
  <si>
    <t>Qualifizierungsbereich 3</t>
  </si>
  <si>
    <t>Qualifizierungsbereich 4</t>
  </si>
  <si>
    <t>Qualifizierungsbereich 5</t>
  </si>
  <si>
    <t>Qualifizierungsbereich 6</t>
  </si>
  <si>
    <t>Verbrauchsgut</t>
  </si>
  <si>
    <t>Projektanteil in %</t>
  </si>
  <si>
    <t>3.2 Ausstattungsgegenstände - Miete und Leasing (nur programmgebundene Geräte)</t>
  </si>
  <si>
    <t>Gegenstand</t>
  </si>
  <si>
    <t>Laufzeit in Monaten</t>
  </si>
  <si>
    <t>Höhe der Monatsrate</t>
  </si>
  <si>
    <t>Anzahl der Raten im Projekt</t>
  </si>
  <si>
    <t>Beginn des Miet-/Leasing-vertrages</t>
  </si>
  <si>
    <t>Ende des Miet-/Leasing-vertrages</t>
  </si>
  <si>
    <t>3.3 Ausstattungsgegenstände - Abschreibungen nach dem Recht der einzelnen Mitgliedsstaaten</t>
  </si>
  <si>
    <t>Ende der Abschreibung</t>
  </si>
  <si>
    <t>Anschaffungs-datum</t>
  </si>
  <si>
    <t>Anzahl der Abschrei-bungsraten im Projekt</t>
  </si>
  <si>
    <t>ggf. Erläuterungen</t>
  </si>
  <si>
    <t>Summe 3.1 bis 3.3</t>
  </si>
  <si>
    <t>Summe 3.1 bis 3.3:</t>
  </si>
  <si>
    <t>Summe 1.1 bis 1.4:</t>
  </si>
  <si>
    <t>Nutzungsdauer in Monaten gem. Afa</t>
  </si>
  <si>
    <t>4. Indirekte Ausgaben</t>
  </si>
  <si>
    <t>Summe 1.1 bis 1.3</t>
  </si>
  <si>
    <t>Summe 1.4</t>
  </si>
  <si>
    <t>Pauschale 12 %</t>
  </si>
  <si>
    <t>Gesamtausgaben</t>
  </si>
  <si>
    <t>1. Summe der privaten Kofinanzierung</t>
  </si>
  <si>
    <t>1.1 Einnahmen aus Freistellungen</t>
  </si>
  <si>
    <t>1.2 Direktbeiträge</t>
  </si>
  <si>
    <t>1.3 Teilnehmerbeiträge</t>
  </si>
  <si>
    <t>1.4 sonstige private Mittel</t>
  </si>
  <si>
    <t>2. Summe der öffentlichen Kofinanzierung</t>
  </si>
  <si>
    <t>2.2 Landesmittel</t>
  </si>
  <si>
    <t>2.3 Kommunale Mittel</t>
  </si>
  <si>
    <t>2.1 Bundesmittel (z.B. ALG, Leistungen nach dem AsylbLG)</t>
  </si>
  <si>
    <t>2.4 sonstige öffentliche Mittel (z.B. Kammern, Kirchen oder sonstige öffentliche Träger)</t>
  </si>
  <si>
    <t>Gesamteinnahmen:</t>
  </si>
  <si>
    <t>anerkannte TN-Zahl</t>
  </si>
  <si>
    <t>anerkannte Projekt-monate</t>
  </si>
  <si>
    <t>anerkannte Pauschale</t>
  </si>
  <si>
    <t>anerkannte Ausgaben</t>
  </si>
  <si>
    <t>Kürzung</t>
  </si>
  <si>
    <t>beantragte Anzahl TN</t>
  </si>
  <si>
    <t>beantragte Projektmonate</t>
  </si>
  <si>
    <t>beantragte Pauschale pro Monat</t>
  </si>
  <si>
    <t>beantragte Ausgaben</t>
  </si>
  <si>
    <t>Summen:</t>
  </si>
  <si>
    <t>anerkannte Projektmonate</t>
  </si>
  <si>
    <t>beantragte Ausgaben je TN pro Monat</t>
  </si>
  <si>
    <t>anerkannte Ausgaben je TN pro Monat</t>
  </si>
  <si>
    <t>2. Prüfung Vergütungen der Teilnehmerinnen und Teilnehmer</t>
  </si>
  <si>
    <t>3. Prüfung Verbrauchsgüter und Ausstattungsgegenstände</t>
  </si>
  <si>
    <t>beantragte Anzahl</t>
  </si>
  <si>
    <t>anerkannte Anzahl</t>
  </si>
  <si>
    <t>beantragte Gesamt-ausgaben</t>
  </si>
  <si>
    <t>anerkannte Gesamt-ausgaben</t>
  </si>
  <si>
    <t>anerkannte Ausgabe pro Verbrauchsgut</t>
  </si>
  <si>
    <t>beantragte Ausgabe pro Verbrauchsgut</t>
  </si>
  <si>
    <t>Ausgabe pro Verbrauchsgut</t>
  </si>
  <si>
    <t>beantragte Laufzeit in Monaten</t>
  </si>
  <si>
    <t>beantragte Höhe der Monatsrate</t>
  </si>
  <si>
    <t>anerkannte Höhe der Monatsrate</t>
  </si>
  <si>
    <t>beantragte Raten im Projekt</t>
  </si>
  <si>
    <t>anerkannte Raten im Projekt</t>
  </si>
  <si>
    <t>Vergabe erforderlich?</t>
  </si>
  <si>
    <t>anerkannte Nutzungsdauer in Monaten</t>
  </si>
  <si>
    <t>beantragte Nutzungsdauer in Monaten</t>
  </si>
  <si>
    <t>beantragter Anschaffungs-preis</t>
  </si>
  <si>
    <t>anerkannter Anschaffungs-preis</t>
  </si>
  <si>
    <t>1.3 Prüfung Reise- und Dienstreisekosten des Bildungspersonals</t>
  </si>
  <si>
    <t>1.4 Prüfung Ausgaben für Lehrgänge externer Einrichtungen</t>
  </si>
  <si>
    <t>Summe 1.3 und 1.4:</t>
  </si>
  <si>
    <t>anerkannte Kilometer</t>
  </si>
  <si>
    <t>anerkannte Anzahl Tage</t>
  </si>
  <si>
    <t>beantragte Anzahl Tage</t>
  </si>
  <si>
    <t>Anzahl beamtragt</t>
  </si>
  <si>
    <t>Anzahl anerkannt</t>
  </si>
  <si>
    <t>Wenn Honorar, dann hier Betrag</t>
  </si>
  <si>
    <t>abweichende Bewilligung? Dann erscheint 1</t>
  </si>
  <si>
    <t>Anzahl Tage im Projekt im jeweiligen Jahr</t>
  </si>
  <si>
    <t>Anzahl Tage im Projekt</t>
  </si>
  <si>
    <t>Eingesetzt in den Jahren</t>
  </si>
  <si>
    <t>Gesamt-
ausgaben
pro Person
ohne Aufschlag</t>
  </si>
  <si>
    <t>einschlägiger Standard- einheits- kostensatz in Worten</t>
  </si>
  <si>
    <t>einschlägiger Standard- einheits- kostensatz in Euro</t>
  </si>
  <si>
    <t>anteiliger
Grenzwert 2</t>
  </si>
  <si>
    <t>anteiliger
Grenzwert 1</t>
  </si>
  <si>
    <r>
      <t xml:space="preserve">Jahres-AN-
bruttogehalt
</t>
    </r>
    <r>
      <rPr>
        <b/>
        <sz val="10"/>
        <color rgb="FFFF0000"/>
        <rFont val="Arial"/>
        <family val="2"/>
      </rPr>
      <t>oder</t>
    </r>
    <r>
      <rPr>
        <b/>
        <sz val="10"/>
        <color theme="1"/>
        <rFont val="Arial"/>
        <family val="2"/>
      </rPr>
      <t xml:space="preserve"> Honorar-
stundensatz</t>
    </r>
  </si>
  <si>
    <t>jährliche Sonder-
zahlungen
(Brutto)</t>
  </si>
  <si>
    <t>Monats-
arbeit-
nehmer-
brutto-
verdienst</t>
  </si>
  <si>
    <t>Stunden-
kontingent</t>
  </si>
  <si>
    <t xml:space="preserve">Wochen-
stunden-
zahl im Projekt in Stunden </t>
  </si>
  <si>
    <t>Stellen-
anteil</t>
  </si>
  <si>
    <t>Vertragliche Wochen-arbeitszeit</t>
  </si>
  <si>
    <t>Ein-
grup-
pierung</t>
  </si>
  <si>
    <t>Anzusetzende Personalausgaben im Finanzierungsplan:</t>
  </si>
  <si>
    <t>Ausgaben für Honorarpersonal:</t>
  </si>
  <si>
    <t>Summe festangestelltes Personal inkl. Aufschlag:</t>
  </si>
  <si>
    <t>zzgl. Aufschlag für festangestelltes Personal in o.g. Höhe:</t>
  </si>
  <si>
    <t>davon festangestelltes Personal:</t>
  </si>
  <si>
    <t>Summe der zuwendungsf. Personalausgaben ohne Aufschlag:</t>
  </si>
  <si>
    <t>Aufstellung der Personalausgaben</t>
  </si>
  <si>
    <t>Gesamt-
ausgaben
pro Tätigkeit
ohne Aufschlag</t>
  </si>
  <si>
    <t>betroffene Jahre:</t>
  </si>
  <si>
    <t>Tätigkeitskontingente</t>
  </si>
  <si>
    <t>Anzahl Tage in den Jahren:</t>
  </si>
  <si>
    <t>*Erlass d. StK.v. 30.10.2015 - 403-46105/5103/00004 - VORIS 82300</t>
  </si>
  <si>
    <t>Anzahl betroffener Monate:</t>
  </si>
  <si>
    <t>Anzahl betroffener Jahre:</t>
  </si>
  <si>
    <t>gewährt.</t>
  </si>
  <si>
    <t>Bewilligung ein Aufschlag in Höhe von</t>
  </si>
  <si>
    <t>Ende:</t>
  </si>
  <si>
    <t xml:space="preserve">Projektzeitraum </t>
  </si>
  <si>
    <t>Beginn:</t>
  </si>
  <si>
    <t>Bewilligungszeitraum</t>
  </si>
  <si>
    <t>Antragsnummer:</t>
  </si>
  <si>
    <t>Aufgrund der Projektlaufzeit wird unter Berücksichtigung der Ziffer 4
des Standardeinheitskostenerlasses* vom 30.10.2015 im Rahmen der</t>
  </si>
  <si>
    <t>Status:</t>
  </si>
  <si>
    <t>Aufschlag</t>
  </si>
  <si>
    <t>Monate</t>
  </si>
  <si>
    <t>Personalberechnung - Eingruppierung - Stufenzuordnung</t>
  </si>
  <si>
    <t xml:space="preserve">Wochen-
stundenzahl im Projekt in Stunden </t>
  </si>
  <si>
    <t>Stellenanteil im Projekt für angegebene Tätigkeit</t>
  </si>
  <si>
    <t>Vertragliche Wochen-arbeitszeit einer Vollzeitstelle</t>
  </si>
  <si>
    <t>Eingrup-
pierung</t>
  </si>
  <si>
    <t>Bewilligungszeitraum:</t>
  </si>
  <si>
    <t>Übersicht Projektpersonal</t>
  </si>
  <si>
    <t>50. Änderung</t>
  </si>
  <si>
    <t>49. Änderung</t>
  </si>
  <si>
    <t>48. Änderung</t>
  </si>
  <si>
    <t>47. Änderung</t>
  </si>
  <si>
    <t>46. Änderung</t>
  </si>
  <si>
    <t>45. Änderung</t>
  </si>
  <si>
    <t>44. Änderung</t>
  </si>
  <si>
    <t>43. Änderung</t>
  </si>
  <si>
    <t>42. Änderung</t>
  </si>
  <si>
    <t>41. Änderung</t>
  </si>
  <si>
    <t>40. Änderung</t>
  </si>
  <si>
    <t>39. Änderung</t>
  </si>
  <si>
    <t>38. Änderung</t>
  </si>
  <si>
    <t>37. Änderung</t>
  </si>
  <si>
    <t>36. Änderung</t>
  </si>
  <si>
    <t>35. Änderung</t>
  </si>
  <si>
    <t>34. Änderung</t>
  </si>
  <si>
    <t>33. Änderung</t>
  </si>
  <si>
    <t>32. Änderung</t>
  </si>
  <si>
    <t>31. Änderung</t>
  </si>
  <si>
    <t>30. Änderung</t>
  </si>
  <si>
    <t>29. Änderung</t>
  </si>
  <si>
    <t>28. Änderung</t>
  </si>
  <si>
    <t>27. Änderung</t>
  </si>
  <si>
    <t>26. Änderung</t>
  </si>
  <si>
    <t>25. Änderung</t>
  </si>
  <si>
    <t>24. Änderung</t>
  </si>
  <si>
    <t>23. Änderung</t>
  </si>
  <si>
    <t>22. Änderung</t>
  </si>
  <si>
    <t>21. Änderung</t>
  </si>
  <si>
    <t>20. Änderung</t>
  </si>
  <si>
    <t>19. Änderung</t>
  </si>
  <si>
    <t>18. Änderung</t>
  </si>
  <si>
    <t>17. Änderung</t>
  </si>
  <si>
    <t>16. Änderung</t>
  </si>
  <si>
    <t>15. Änderung</t>
  </si>
  <si>
    <t>14. Änderung</t>
  </si>
  <si>
    <t>13. Änderung</t>
  </si>
  <si>
    <t>12. Änderung</t>
  </si>
  <si>
    <t>11. Änderung</t>
  </si>
  <si>
    <t>10. Änderung</t>
  </si>
  <si>
    <t>9. Änderung</t>
  </si>
  <si>
    <t>8. Änderung</t>
  </si>
  <si>
    <t>7. Änderung</t>
  </si>
  <si>
    <t>6. Änderung</t>
  </si>
  <si>
    <t>5. Änderung</t>
  </si>
  <si>
    <t>4. Änderung</t>
  </si>
  <si>
    <t>3. Änderung</t>
  </si>
  <si>
    <t>2. Änderung</t>
  </si>
  <si>
    <t>1. Änderung</t>
  </si>
  <si>
    <t>Bewilligung</t>
  </si>
  <si>
    <t>abweichende</t>
  </si>
  <si>
    <t>Wissenschaftliche Tätigkeit</t>
  </si>
  <si>
    <t>Sozialpädagogische Leitung</t>
  </si>
  <si>
    <t>Sozialpädagogische Betreuung</t>
  </si>
  <si>
    <t>Projektmitarbeit</t>
  </si>
  <si>
    <t>Projektleitung</t>
  </si>
  <si>
    <t>Nein</t>
  </si>
  <si>
    <t>Pädagogische Mitarbeit</t>
  </si>
  <si>
    <t>Ja</t>
  </si>
  <si>
    <t>Pädagogische Leitung</t>
  </si>
  <si>
    <t>Kaufmännische- /Verwaltungstätigkeit</t>
  </si>
  <si>
    <t>Hilfstätigkeit</t>
  </si>
  <si>
    <t>Verwendungsnachweisprüfung</t>
  </si>
  <si>
    <t>Beratungstätigkeit</t>
  </si>
  <si>
    <t>Mittelabrufprüfung</t>
  </si>
  <si>
    <t>Anleitung/Ausbildung</t>
  </si>
  <si>
    <t>Bitte auswählen!</t>
  </si>
  <si>
    <t>Honorar</t>
  </si>
  <si>
    <t>A 16 Laufbahngruppe 2</t>
  </si>
  <si>
    <t>A 16 - L</t>
  </si>
  <si>
    <t>A 15 Laufbahngruppe 2</t>
  </si>
  <si>
    <t>A 15 - L</t>
  </si>
  <si>
    <t>A 14 Laufbahngruppe 2</t>
  </si>
  <si>
    <t>A 14 - L</t>
  </si>
  <si>
    <t>A 13 Zweites Einstiegsamt Laufbahngruppe 2</t>
  </si>
  <si>
    <t>A 13 - L</t>
  </si>
  <si>
    <t>A 13 Laufbahngruppe 2</t>
  </si>
  <si>
    <t>A 12 Laufbahngruppe 2</t>
  </si>
  <si>
    <t>A 12 - L</t>
  </si>
  <si>
    <t>A 11 Laufbahngruppe 2</t>
  </si>
  <si>
    <t>A 11 - L</t>
  </si>
  <si>
    <t>A 10 Laufbahngruppe 2</t>
  </si>
  <si>
    <t>A 10 -L</t>
  </si>
  <si>
    <t>A 10 - L</t>
  </si>
  <si>
    <t>A 9 Einstiegsamt Laufbahngruppe 2</t>
  </si>
  <si>
    <t>A 9 - L</t>
  </si>
  <si>
    <t>W 3</t>
  </si>
  <si>
    <t>W 2</t>
  </si>
  <si>
    <r>
      <t>W</t>
    </r>
    <r>
      <rPr>
        <sz val="11"/>
        <color theme="1"/>
        <rFont val="Arial"/>
        <family val="2"/>
      </rPr>
      <t> </t>
    </r>
    <r>
      <rPr>
        <sz val="10"/>
        <color theme="1"/>
        <rFont val="Arial"/>
        <family val="2"/>
      </rPr>
      <t>1</t>
    </r>
  </si>
  <si>
    <t>W 1</t>
  </si>
  <si>
    <t>C 4</t>
  </si>
  <si>
    <t>C 3</t>
  </si>
  <si>
    <t>C 2</t>
  </si>
  <si>
    <t>A 16</t>
  </si>
  <si>
    <t>A 15</t>
  </si>
  <si>
    <t>A 14</t>
  </si>
  <si>
    <t>A 13</t>
  </si>
  <si>
    <t>A 12</t>
  </si>
  <si>
    <t>A 11</t>
  </si>
  <si>
    <t>A 10</t>
  </si>
  <si>
    <t>A 9 Erstes Einstiegsamt Laufbahngruppe 2</t>
  </si>
  <si>
    <t>A 9</t>
  </si>
  <si>
    <t>A 9 Laufbahngruppe 1</t>
  </si>
  <si>
    <t>A 8 Laufbahngruppe 1</t>
  </si>
  <si>
    <t>A 8</t>
  </si>
  <si>
    <t>A 7 Laufbahngruppe 1</t>
  </si>
  <si>
    <t>A 7</t>
  </si>
  <si>
    <t>A 6 Zweites Einstiegsamt Laufbahngruppe 1</t>
  </si>
  <si>
    <t>A 6</t>
  </si>
  <si>
    <t>A 6 Laufbahngruppe 1</t>
  </si>
  <si>
    <t>A6</t>
  </si>
  <si>
    <t>A 5 Laufbahngruppe 1</t>
  </si>
  <si>
    <t>A 5</t>
  </si>
  <si>
    <t>Beschäftigte/r TV-L E 15</t>
  </si>
  <si>
    <t>E 15</t>
  </si>
  <si>
    <t>E15</t>
  </si>
  <si>
    <t>Beschäftigte/r TV-L E 14</t>
  </si>
  <si>
    <t>E 14</t>
  </si>
  <si>
    <t>E14</t>
  </si>
  <si>
    <t>Beschäftigte/r TV-L E 13</t>
  </si>
  <si>
    <t>E 13</t>
  </si>
  <si>
    <t>E13</t>
  </si>
  <si>
    <t>Beschäftigte/r TV-L E 12</t>
  </si>
  <si>
    <t>E 12</t>
  </si>
  <si>
    <t>E12</t>
  </si>
  <si>
    <t>Beschäftigte/r TV-L E 11</t>
  </si>
  <si>
    <t>E 11</t>
  </si>
  <si>
    <t>E11</t>
  </si>
  <si>
    <t>Beschäftigte/r TV-L E 10</t>
  </si>
  <si>
    <t>E 10</t>
  </si>
  <si>
    <t>E10</t>
  </si>
  <si>
    <t>Beschäftigte/r TV-L E 9</t>
  </si>
  <si>
    <t>E 9</t>
  </si>
  <si>
    <t>E9</t>
  </si>
  <si>
    <t>Beschäftigte/r TV-L E 8</t>
  </si>
  <si>
    <t>E 8</t>
  </si>
  <si>
    <t>E 8</t>
  </si>
  <si>
    <t>E8</t>
  </si>
  <si>
    <t>Beschäftigte/r TV-L E 7</t>
  </si>
  <si>
    <t>E 7</t>
  </si>
  <si>
    <t>E7</t>
  </si>
  <si>
    <t>Standardeinheitskostensatz (EUR)</t>
  </si>
  <si>
    <t>Besoldungsgruppe—Text</t>
  </si>
  <si>
    <t>Besoldungsgruppe</t>
  </si>
  <si>
    <t>Beschäftigte/r TV-L E 6</t>
  </si>
  <si>
    <t>E 6</t>
  </si>
  <si>
    <t>E6</t>
  </si>
  <si>
    <t>LEHRKRÄFTE</t>
  </si>
  <si>
    <t>Beschäftigte/r TV-L E 5</t>
  </si>
  <si>
    <t>E 5</t>
  </si>
  <si>
    <t>E5</t>
  </si>
  <si>
    <t>Beschäftigte/r TV-L E 4</t>
  </si>
  <si>
    <t>E 4</t>
  </si>
  <si>
    <t>E4</t>
  </si>
  <si>
    <t>Beschäftigte/r TV-L E 3</t>
  </si>
  <si>
    <t>E 3</t>
  </si>
  <si>
    <t>E3</t>
  </si>
  <si>
    <t>Beschäftigte oder Beschäftigter TV-L E 2</t>
  </si>
  <si>
    <t>E 2</t>
  </si>
  <si>
    <t>Beschäftigte oder Bechäftigter TV-L E 2</t>
  </si>
  <si>
    <r>
      <t>26599,56</t>
    </r>
    <r>
      <rPr>
        <sz val="8"/>
        <color theme="1"/>
        <rFont val="Arial"/>
        <family val="2"/>
      </rPr>
      <t>  </t>
    </r>
  </si>
  <si>
    <t>Beschäftigte oder Beschäftigter TV-L E 2</t>
  </si>
  <si>
    <t>E 2</t>
  </si>
  <si>
    <r>
      <t xml:space="preserve">Beschäftigte oder Beschäftigter </t>
    </r>
    <r>
      <rPr>
        <sz val="8"/>
        <color theme="1"/>
        <rFont val="Arial"/>
        <family val="2"/>
      </rPr>
      <t> </t>
    </r>
    <r>
      <rPr>
        <sz val="10"/>
        <color theme="1"/>
        <rFont val="Arial"/>
        <family val="2"/>
      </rPr>
      <t>TV-L E 2</t>
    </r>
    <r>
      <rPr>
        <sz val="8"/>
        <color theme="1"/>
        <rFont val="Arial"/>
        <family val="2"/>
      </rPr>
      <t>  </t>
    </r>
  </si>
  <si>
    <r>
      <t>E 2</t>
    </r>
    <r>
      <rPr>
        <sz val="8"/>
        <color theme="1"/>
        <rFont val="Arial"/>
        <family val="2"/>
      </rPr>
      <t>  </t>
    </r>
  </si>
  <si>
    <t>E2</t>
  </si>
  <si>
    <t>(EUR)</t>
  </si>
  <si>
    <t>TV-L</t>
  </si>
  <si>
    <r>
      <t xml:space="preserve">Standardeinheits-kostensatz 2
</t>
    </r>
    <r>
      <rPr>
        <sz val="9"/>
        <color theme="1"/>
        <rFont val="Arial"/>
        <family val="2"/>
      </rPr>
      <t>entsprechend MF Durchschnitssatz</t>
    </r>
  </si>
  <si>
    <t>Tarifgruppe-Text</t>
  </si>
  <si>
    <t>Tarifgruppe</t>
  </si>
  <si>
    <r>
      <rPr>
        <b/>
        <sz val="9"/>
        <color theme="1"/>
        <rFont val="Arial"/>
        <family val="2"/>
      </rPr>
      <t>Standardeinheits-kostensatz 1</t>
    </r>
    <r>
      <rPr>
        <sz val="9"/>
        <color theme="1"/>
        <rFont val="Arial"/>
        <family val="2"/>
      </rPr>
      <t xml:space="preserve"> entsprechend TV-L Stufe 2 </t>
    </r>
  </si>
  <si>
    <r>
      <t xml:space="preserve">pro Jahr (Stufe 3) (EUR)
</t>
    </r>
    <r>
      <rPr>
        <b/>
        <sz val="9"/>
        <color theme="1"/>
        <rFont val="Arial"/>
        <family val="2"/>
      </rPr>
      <t>Grenzwert 2</t>
    </r>
  </si>
  <si>
    <r>
      <t xml:space="preserve">(95 % der Stufe 1) (EUR)
</t>
    </r>
    <r>
      <rPr>
        <b/>
        <sz val="9"/>
        <color theme="1"/>
        <rFont val="Arial"/>
        <family val="2"/>
      </rPr>
      <t>Grenzwert 1</t>
    </r>
  </si>
  <si>
    <t>Datum der Veröffent-lichung der Durch-schnittssätze</t>
  </si>
  <si>
    <t xml:space="preserve">Arbeitnehmerbruttoverdienst </t>
  </si>
  <si>
    <t>Arbeitnehmer-bruttoverdienst</t>
  </si>
  <si>
    <r>
      <t>Tarifgruppe</t>
    </r>
    <r>
      <rPr>
        <sz val="8"/>
        <color theme="1"/>
        <rFont val="Arial"/>
        <family val="2"/>
      </rPr>
      <t>  </t>
    </r>
    <r>
      <rPr>
        <sz val="9"/>
        <color theme="1"/>
        <rFont val="Arial"/>
        <family val="2"/>
      </rPr>
      <t>-Text</t>
    </r>
  </si>
  <si>
    <t>Durchschnittssätze der einzelnen Vergütungsgruppen</t>
  </si>
  <si>
    <t>Nachbetreuung</t>
  </si>
  <si>
    <t>4. Prüfung Indirekte Ausgaben</t>
  </si>
  <si>
    <t>Summen beantragt</t>
  </si>
  <si>
    <t>Summen anerkannt</t>
  </si>
  <si>
    <t>beantragt</t>
  </si>
  <si>
    <t>anerkannt</t>
  </si>
  <si>
    <t>ggf. Bemerkungen</t>
  </si>
  <si>
    <t>Die Ausgaben sind nachvollziehbar kalkuliert und erscheinen der Höhe nach angemessen.</t>
  </si>
  <si>
    <t>1.</t>
  </si>
  <si>
    <t>Bildungs- und Beratungspersonal</t>
  </si>
  <si>
    <t>1.1</t>
  </si>
  <si>
    <t>Bezüge für eigenes und Fremdpersonal einschließlich Sozialabgaben</t>
  </si>
  <si>
    <t>1.2</t>
  </si>
  <si>
    <t>Ausgaben für Honorarkräfte</t>
  </si>
  <si>
    <t>1.3</t>
  </si>
  <si>
    <t>Reise- und Dienstreisekosten des Bildungspersonals</t>
  </si>
  <si>
    <t>1.4</t>
  </si>
  <si>
    <t>Ausgaben für Lehrgänge externer Einrichtungen</t>
  </si>
  <si>
    <t>Summe 1.1 bis 1.4</t>
  </si>
  <si>
    <t>2.</t>
  </si>
  <si>
    <t>Vergütungen, Aufenthalts- und Fahrtkosten der Teilnehmerinnen und Teilnehmer</t>
  </si>
  <si>
    <t>2.1</t>
  </si>
  <si>
    <t>Unterhaltsgeld bzw. Leistungen an Teilnehmerinnen und Teilnehmer</t>
  </si>
  <si>
    <t>2.2</t>
  </si>
  <si>
    <t>mit diesen Leistungen verbundene Abgaben</t>
  </si>
  <si>
    <t>2.3</t>
  </si>
  <si>
    <t>Krankenversicherungs- und Altersversorgungsabgaben</t>
  </si>
  <si>
    <t>2.4</t>
  </si>
  <si>
    <t>sonstige Sozialabgaben</t>
  </si>
  <si>
    <t>2.5</t>
  </si>
  <si>
    <t>tägliche Fahrtkosten</t>
  </si>
  <si>
    <t>2.6</t>
  </si>
  <si>
    <t>tägl. Unterkunfts- und Verpflegungskosten bei auswärtigen Lehrgängen einschließlich etwaiger Fahrtkosten</t>
  </si>
  <si>
    <t>2.7</t>
  </si>
  <si>
    <t>Kinderbetreuungskosten (Erstattung für Tagesmütter etc.)</t>
  </si>
  <si>
    <t>Summe 2.1 bis 2.7</t>
  </si>
  <si>
    <t>3.</t>
  </si>
  <si>
    <t>Verbrauchsgüter und Ausstattungsgegenstände</t>
  </si>
  <si>
    <t>3.1</t>
  </si>
  <si>
    <t>Nicht abschreibungsfähige Verbrauchsgüter für die Ausbildungsmaßnahmen (einschließlich Schutzkleidung)</t>
  </si>
  <si>
    <t>3.2</t>
  </si>
  <si>
    <t>Ausstattungsgegenstände - Miete und Leasing (nur programmgebundene Geräte)</t>
  </si>
  <si>
    <t>3.3</t>
  </si>
  <si>
    <t>Ausstattungsgegenstände - Abschreibungen nach dem Recht der einzelnen Mitgliedsstaaten</t>
  </si>
  <si>
    <t>4.</t>
  </si>
  <si>
    <t xml:space="preserve">Indirekte Ausgaben </t>
  </si>
  <si>
    <t>Pauschal 12 % der direkten Ausgaben (Ziffern 1.1 + 1.2 + 1.3 + 2.+ 3.)</t>
  </si>
  <si>
    <r>
      <t>Mit der Pauschale werden folgende Ausgaben abgedeckt</t>
    </r>
    <r>
      <rPr>
        <sz val="9"/>
        <rFont val="Arial Narrow"/>
        <family val="2"/>
      </rPr>
      <t>: a) Bezüge der Vorstandsmitglieder/Geschäftsführer und Gesellschafter, b) Arbeitsentgelt des Verwaltungspersonals inkl. Sozialabgaben, c) ausbildungsgebundene Reise- und Dienstreiskosten des Verwaltunsgpersonals sowie der Vorstandsmitglieder, Geschäftsführer und Gesellschafter, d) Werbung für Lehrgänge, e) Büromaterial, f) allg. Dokumentationsmaterial, g) Post- und Fernsprechgebühren, h) Wasser, Gas und Strom, i) Steuern, Versicherungen, j) Ausgaben für Kinderbetreuungs-einrichtungen, k) sonstige Verwaltungsausgaben, l) Mieten und Leasing für Gebäude</t>
    </r>
  </si>
  <si>
    <t>Summe der Ausgaben</t>
  </si>
  <si>
    <t>Einnahmen/ Verkaufserlöse</t>
  </si>
  <si>
    <t>Summe der reduzierten Ausgaben</t>
  </si>
  <si>
    <t>A Kofinanzierung</t>
  </si>
  <si>
    <t>Summe der privaten Kofinanzierung</t>
  </si>
  <si>
    <t>Freistellungsausgaben (z.B. von Unternehmen)</t>
  </si>
  <si>
    <t>Direktbeiträge (z.B. von Unternehmen)</t>
  </si>
  <si>
    <t>Teilnehmerbeiträge</t>
  </si>
  <si>
    <t>sonstige private Mittel (z.B. Eigenmittel privater Träger)</t>
  </si>
  <si>
    <t>Summe der öffentlichen Kofinanzierung</t>
  </si>
  <si>
    <t>Bundesmittel, einschließlich BA</t>
  </si>
  <si>
    <t>Landesmittel</t>
  </si>
  <si>
    <t>Kommunale Mittel</t>
  </si>
  <si>
    <t>sonstige öffentliche Mittel (z. B. Kammern, Kirchen oder Eigenmittel öffentl. Träger )</t>
  </si>
  <si>
    <t>B Beantragte/ Bewilligte Zuschüsse</t>
  </si>
  <si>
    <t>Summe der beantragten/ bewilligten Zuschüsse</t>
  </si>
  <si>
    <t>ESF Mittel</t>
  </si>
  <si>
    <t>Summe der Einnahmen</t>
  </si>
  <si>
    <t>I. Statistische Angaben</t>
  </si>
  <si>
    <t>Teilnehmer insgesamt</t>
  </si>
  <si>
    <t>Gesamtstunden je Teilnehmer</t>
  </si>
  <si>
    <t>Gesamtteilnehmerstunden</t>
  </si>
  <si>
    <t>II. Finanzierungsquoten</t>
  </si>
  <si>
    <t xml:space="preserve">a) private Kofinanzierung </t>
  </si>
  <si>
    <t>b) öffentliche Kofinanzierung</t>
  </si>
  <si>
    <t xml:space="preserve"> - Bundesmittel, einschließlich BA</t>
  </si>
  <si>
    <t xml:space="preserve"> - Landesmittel</t>
  </si>
  <si>
    <t xml:space="preserve"> - Kommunale Mittel</t>
  </si>
  <si>
    <t xml:space="preserve"> - sonstige öffentliche Mittel inkl. Einnahmen</t>
  </si>
  <si>
    <t>III. Bemessungsgrenzen</t>
  </si>
  <si>
    <t>Interventionssatz maximal 50%</t>
  </si>
  <si>
    <t>Förderquote ESF</t>
  </si>
  <si>
    <t>Förderquote LM</t>
  </si>
  <si>
    <t>Kosten pro TN</t>
  </si>
  <si>
    <t>Kosten pro TN-Stunde</t>
  </si>
  <si>
    <t>Finanzierungsplan QuA geprüft</t>
  </si>
  <si>
    <t>Antragsteller/in</t>
  </si>
  <si>
    <t>max. Förderquote gemäß Förderaufruf:</t>
  </si>
  <si>
    <t>Datum:</t>
  </si>
  <si>
    <t>Unterschrift Prüfer/in</t>
  </si>
  <si>
    <t>Unterschrift Freigeber/in</t>
  </si>
  <si>
    <t>Antrag</t>
  </si>
  <si>
    <t>2.7 Kinderbetreuungskosten (Erstattung für Tagesmütter etc.)</t>
  </si>
  <si>
    <t>Anzahl zu betreuender Kinder</t>
  </si>
  <si>
    <t>Ausgaben pro Kind und Monat (max. 130,00 €)</t>
  </si>
  <si>
    <t>Summe 2.1, 2.4 und 2.7:</t>
  </si>
  <si>
    <t>Summe 2.1, 2.4 und 2.7</t>
  </si>
  <si>
    <t>anerkannte Monate</t>
  </si>
  <si>
    <t>Monatsarbeit-   nehmerbrutto-verdienst</t>
  </si>
  <si>
    <t>Honorarstun-densatz</t>
  </si>
  <si>
    <t>ggf. Verkaufserlöse</t>
  </si>
  <si>
    <t>beantragte Monate</t>
  </si>
  <si>
    <t>ggf.</t>
  </si>
  <si>
    <t>Erläuterungen zum Finanzierungsplan</t>
  </si>
  <si>
    <t>1.4 sonstige private Mittel (z.B. Eigenmittel)</t>
  </si>
  <si>
    <t>ggf. Kürzungsgrund</t>
  </si>
  <si>
    <t>von Pauschale abgedeckt</t>
  </si>
  <si>
    <t>kein Projektbezug</t>
  </si>
  <si>
    <t>nicht zuwendungsfähig allg.</t>
  </si>
  <si>
    <t>Anzahl zu hoch</t>
  </si>
  <si>
    <t>sonstiger Grund</t>
  </si>
  <si>
    <t>ggf. Erläuterungen zu Kürzungen</t>
  </si>
  <si>
    <t>Tätigkeit (allg. Zuordnung)</t>
  </si>
  <si>
    <t>Konkretisierung der Tätigkeit (Kurs, Fach ect.)</t>
  </si>
  <si>
    <t>Projektstunden (Stundenkontin-gent)</t>
  </si>
  <si>
    <t>Anschaffungspreis</t>
  </si>
  <si>
    <t>Einnahmen aus Kofinanzierung</t>
  </si>
  <si>
    <t>Ausgaben pro Kind und Monat</t>
  </si>
  <si>
    <t>Leistungen an Teilnehmer</t>
  </si>
  <si>
    <t>Freistellungsausgaben</t>
  </si>
  <si>
    <t>Freistellungsstunden</t>
  </si>
  <si>
    <t>2.3/ 2.4 Abgaben</t>
  </si>
  <si>
    <t>2.5/ 2.6 Fahrtkosten/ Unterbringung</t>
  </si>
  <si>
    <t>Pauschale pro Stunde</t>
  </si>
  <si>
    <t>Pauschale 20 %</t>
  </si>
  <si>
    <t>Summe 2.1-2.7</t>
  </si>
  <si>
    <t>Richtlinie über die Gewährung von Zuwendungen                                                                                                                                            zur Förderung von innovativen Bildungsprojekten der beruflichen Erstausbildung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</si>
</sst>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_ ;[Red]\-#,##0\ "/>
    <numFmt numFmtId="166" formatCode="_(&quot;€&quot;* #,##0.00_);_(&quot;€&quot;* \(#,##0.00\);_(&quot;€&quot;* &quot;-&quot;??_);_(@_)"/>
    <numFmt numFmtId="167" formatCode="_-* #,##0.00\ _€_-;\-* #,##0.00\ _€_-;&quot;&quot;;_-@_-"/>
    <numFmt numFmtId="168" formatCode="&quot;€&quot;#,##0.00_);[Red]\(&quot;€&quot;#,##0.00\)"/>
    <numFmt numFmtId="169" formatCode="[$-407]mmmm\ yy;@"/>
    <numFmt numFmtId="170" formatCode="[$-407]mmm/\ yy;@"/>
  </numFmts>
  <fonts count="4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24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"/>
      <family val="2"/>
    </font>
    <font>
      <b/>
      <sz val="11"/>
      <color rgb="FFFF0000"/>
      <name val="Arial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E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19">
    <xf numFmtId="0" fontId="0" fillId="0" borderId="0" xfId="0"/>
    <xf numFmtId="0" fontId="0" fillId="2" borderId="0" xfId="0" applyFill="1"/>
    <xf numFmtId="14" fontId="0" fillId="3" borderId="1" xfId="0" applyNumberFormat="1" applyFont="1" applyFill="1" applyBorder="1" applyProtection="1">
      <protection locked="0"/>
    </xf>
    <xf numFmtId="0" fontId="10" fillId="0" borderId="0" xfId="0" applyFont="1"/>
    <xf numFmtId="44" fontId="10" fillId="4" borderId="1" xfId="0" applyNumberFormat="1" applyFont="1" applyFill="1" applyBorder="1"/>
    <xf numFmtId="164" fontId="11" fillId="4" borderId="1" xfId="0" applyNumberFormat="1" applyFont="1" applyFill="1" applyBorder="1"/>
    <xf numFmtId="0" fontId="11" fillId="4" borderId="1" xfId="0" applyFont="1" applyFill="1" applyBorder="1"/>
    <xf numFmtId="44" fontId="11" fillId="4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 applyBorder="1"/>
    <xf numFmtId="1" fontId="10" fillId="4" borderId="3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0" fillId="0" borderId="9" xfId="0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/>
    <xf numFmtId="0" fontId="17" fillId="0" borderId="0" xfId="0" applyFont="1" applyProtection="1"/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164" fontId="17" fillId="0" borderId="0" xfId="0" applyNumberFormat="1" applyFont="1" applyFill="1" applyBorder="1" applyAlignment="1" applyProtection="1"/>
    <xf numFmtId="0" fontId="17" fillId="0" borderId="0" xfId="0" applyFont="1" applyFill="1" applyProtection="1"/>
    <xf numFmtId="164" fontId="17" fillId="0" borderId="0" xfId="0" applyNumberFormat="1" applyFont="1" applyProtection="1"/>
    <xf numFmtId="164" fontId="17" fillId="0" borderId="0" xfId="0" applyNumberFormat="1" applyFont="1" applyFill="1" applyProtection="1"/>
    <xf numFmtId="2" fontId="17" fillId="0" borderId="0" xfId="0" applyNumberFormat="1" applyFont="1" applyProtection="1"/>
    <xf numFmtId="0" fontId="17" fillId="0" borderId="0" xfId="0" applyFont="1" applyFill="1" applyAlignment="1" applyProtection="1">
      <alignment wrapText="1"/>
    </xf>
    <xf numFmtId="0" fontId="17" fillId="0" borderId="0" xfId="0" applyFont="1" applyFill="1" applyAlignment="1" applyProtection="1"/>
    <xf numFmtId="2" fontId="17" fillId="0" borderId="0" xfId="0" applyNumberFormat="1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wrapText="1"/>
    </xf>
    <xf numFmtId="17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164" fontId="17" fillId="0" borderId="0" xfId="7" applyNumberFormat="1" applyFont="1" applyFill="1" applyBorder="1" applyAlignment="1" applyProtection="1">
      <alignment wrapText="1"/>
    </xf>
    <xf numFmtId="164" fontId="17" fillId="0" borderId="0" xfId="0" applyNumberFormat="1" applyFont="1" applyFill="1" applyBorder="1" applyAlignment="1" applyProtection="1">
      <alignment wrapText="1"/>
    </xf>
    <xf numFmtId="2" fontId="17" fillId="0" borderId="0" xfId="0" applyNumberFormat="1" applyFont="1" applyFill="1" applyBorder="1" applyAlignment="1" applyProtection="1">
      <alignment wrapText="1"/>
    </xf>
    <xf numFmtId="2" fontId="17" fillId="0" borderId="1" xfId="0" applyNumberFormat="1" applyFont="1" applyFill="1" applyBorder="1" applyProtection="1"/>
    <xf numFmtId="168" fontId="17" fillId="0" borderId="0" xfId="0" applyNumberFormat="1" applyFont="1" applyFill="1" applyBorder="1" applyAlignment="1" applyProtection="1">
      <alignment wrapText="1"/>
    </xf>
    <xf numFmtId="164" fontId="19" fillId="0" borderId="16" xfId="0" applyNumberFormat="1" applyFont="1" applyFill="1" applyBorder="1" applyProtection="1"/>
    <xf numFmtId="164" fontId="19" fillId="0" borderId="0" xfId="0" applyNumberFormat="1" applyFont="1" applyFill="1" applyBorder="1" applyProtection="1"/>
    <xf numFmtId="4" fontId="17" fillId="0" borderId="17" xfId="0" applyNumberFormat="1" applyFont="1" applyBorder="1" applyAlignment="1" applyProtection="1">
      <alignment wrapText="1"/>
    </xf>
    <xf numFmtId="4" fontId="17" fillId="0" borderId="0" xfId="0" applyNumberFormat="1" applyFont="1" applyBorder="1" applyAlignment="1" applyProtection="1">
      <alignment wrapText="1"/>
    </xf>
    <xf numFmtId="0" fontId="17" fillId="0" borderId="0" xfId="0" applyFont="1" applyBorder="1" applyAlignment="1" applyProtection="1">
      <alignment wrapText="1"/>
    </xf>
    <xf numFmtId="0" fontId="19" fillId="0" borderId="0" xfId="0" applyFont="1" applyFill="1" applyBorder="1" applyAlignment="1" applyProtection="1"/>
    <xf numFmtId="0" fontId="17" fillId="0" borderId="0" xfId="0" applyFont="1" applyFill="1" applyAlignment="1" applyProtection="1">
      <alignment horizontal="left"/>
    </xf>
    <xf numFmtId="164" fontId="17" fillId="0" borderId="1" xfId="0" applyNumberFormat="1" applyFont="1" applyBorder="1" applyProtection="1"/>
    <xf numFmtId="0" fontId="17" fillId="0" borderId="1" xfId="0" applyFont="1" applyBorder="1" applyProtection="1"/>
    <xf numFmtId="0" fontId="17" fillId="6" borderId="18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7" borderId="19" xfId="0" applyFont="1" applyFill="1" applyBorder="1" applyAlignment="1" applyProtection="1">
      <alignment horizontal="center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6" borderId="19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17" fillId="0" borderId="21" xfId="0" applyFont="1" applyBorder="1" applyProtection="1"/>
    <xf numFmtId="0" fontId="17" fillId="8" borderId="2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0" fontId="8" fillId="5" borderId="23" xfId="0" applyFont="1" applyFill="1" applyBorder="1" applyAlignment="1" applyProtection="1">
      <alignment horizontal="center" vertical="center"/>
    </xf>
    <xf numFmtId="0" fontId="8" fillId="9" borderId="24" xfId="0" applyFont="1" applyFill="1" applyBorder="1" applyProtection="1"/>
    <xf numFmtId="0" fontId="8" fillId="9" borderId="23" xfId="0" applyFont="1" applyFill="1" applyBorder="1" applyProtection="1"/>
    <xf numFmtId="0" fontId="17" fillId="0" borderId="0" xfId="0" applyNumberFormat="1" applyFont="1" applyFill="1" applyProtection="1"/>
    <xf numFmtId="168" fontId="17" fillId="0" borderId="18" xfId="7" applyNumberFormat="1" applyFont="1" applyFill="1" applyBorder="1" applyAlignment="1" applyProtection="1">
      <alignment wrapText="1"/>
    </xf>
    <xf numFmtId="164" fontId="19" fillId="0" borderId="19" xfId="7" applyNumberFormat="1" applyFont="1" applyFill="1" applyBorder="1" applyAlignment="1" applyProtection="1">
      <alignment horizontal="right" wrapText="1"/>
    </xf>
    <xf numFmtId="164" fontId="19" fillId="10" borderId="19" xfId="7" applyNumberFormat="1" applyFont="1" applyFill="1" applyBorder="1" applyAlignment="1" applyProtection="1">
      <alignment horizontal="right" wrapText="1"/>
    </xf>
    <xf numFmtId="164" fontId="17" fillId="0" borderId="19" xfId="7" applyNumberFormat="1" applyFont="1" applyFill="1" applyBorder="1" applyAlignment="1" applyProtection="1">
      <alignment horizontal="right" wrapText="1"/>
    </xf>
    <xf numFmtId="164" fontId="17" fillId="9" borderId="19" xfId="7" applyNumberFormat="1" applyFont="1" applyFill="1" applyBorder="1" applyAlignment="1" applyProtection="1">
      <alignment wrapText="1"/>
      <protection locked="0"/>
    </xf>
    <xf numFmtId="168" fontId="17" fillId="9" borderId="20" xfId="0" applyNumberFormat="1" applyFont="1" applyFill="1" applyBorder="1" applyAlignment="1" applyProtection="1">
      <alignment wrapText="1"/>
      <protection locked="0"/>
    </xf>
    <xf numFmtId="164" fontId="18" fillId="0" borderId="0" xfId="7" applyNumberFormat="1" applyFont="1" applyFill="1" applyBorder="1" applyAlignment="1" applyProtection="1">
      <alignment horizontal="center" wrapText="1"/>
    </xf>
    <xf numFmtId="4" fontId="17" fillId="10" borderId="25" xfId="0" applyNumberFormat="1" applyFont="1" applyFill="1" applyBorder="1" applyAlignment="1" applyProtection="1">
      <alignment vertical="center"/>
      <protection locked="0"/>
    </xf>
    <xf numFmtId="14" fontId="17" fillId="9" borderId="18" xfId="0" applyNumberFormat="1" applyFont="1" applyFill="1" applyBorder="1" applyAlignment="1" applyProtection="1">
      <alignment vertical="center"/>
      <protection locked="0"/>
    </xf>
    <xf numFmtId="14" fontId="17" fillId="9" borderId="19" xfId="0" applyNumberFormat="1" applyFont="1" applyFill="1" applyBorder="1" applyAlignment="1" applyProtection="1">
      <alignment vertical="center"/>
      <protection locked="0"/>
    </xf>
    <xf numFmtId="4" fontId="8" fillId="9" borderId="19" xfId="0" applyNumberFormat="1" applyFont="1" applyFill="1" applyBorder="1" applyAlignment="1" applyProtection="1">
      <alignment horizontal="center" vertical="center"/>
      <protection locked="0"/>
    </xf>
    <xf numFmtId="1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Alignment="1" applyProtection="1">
      <protection locked="0"/>
    </xf>
    <xf numFmtId="0" fontId="17" fillId="9" borderId="20" xfId="0" applyFont="1" applyFill="1" applyBorder="1" applyAlignment="1" applyProtection="1">
      <protection locked="0"/>
    </xf>
    <xf numFmtId="0" fontId="17" fillId="0" borderId="0" xfId="0" applyNumberFormat="1" applyFont="1" applyProtection="1"/>
    <xf numFmtId="14" fontId="17" fillId="0" borderId="0" xfId="0" applyNumberFormat="1" applyFont="1" applyProtection="1"/>
    <xf numFmtId="0" fontId="17" fillId="6" borderId="2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168" fontId="17" fillId="0" borderId="22" xfId="7" applyNumberFormat="1" applyFont="1" applyFill="1" applyBorder="1" applyAlignment="1" applyProtection="1">
      <alignment wrapText="1"/>
    </xf>
    <xf numFmtId="164" fontId="19" fillId="0" borderId="1" xfId="7" applyNumberFormat="1" applyFont="1" applyFill="1" applyBorder="1" applyAlignment="1" applyProtection="1">
      <alignment horizontal="right" wrapText="1"/>
    </xf>
    <xf numFmtId="164" fontId="19" fillId="10" borderId="1" xfId="7" applyNumberFormat="1" applyFont="1" applyFill="1" applyBorder="1" applyAlignment="1" applyProtection="1">
      <alignment horizontal="right" wrapText="1"/>
    </xf>
    <xf numFmtId="164" fontId="17" fillId="0" borderId="1" xfId="7" applyNumberFormat="1" applyFont="1" applyFill="1" applyBorder="1" applyAlignment="1" applyProtection="1">
      <alignment horizontal="right" wrapText="1"/>
    </xf>
    <xf numFmtId="164" fontId="17" fillId="9" borderId="1" xfId="7" applyNumberFormat="1" applyFont="1" applyFill="1" applyBorder="1" applyAlignment="1" applyProtection="1">
      <alignment wrapText="1"/>
      <protection locked="0"/>
    </xf>
    <xf numFmtId="168" fontId="17" fillId="9" borderId="23" xfId="0" applyNumberFormat="1" applyFont="1" applyFill="1" applyBorder="1" applyAlignment="1" applyProtection="1">
      <alignment wrapText="1"/>
      <protection locked="0"/>
    </xf>
    <xf numFmtId="4" fontId="17" fillId="10" borderId="21" xfId="0" applyNumberFormat="1" applyFont="1" applyFill="1" applyBorder="1" applyAlignment="1" applyProtection="1">
      <alignment vertical="center"/>
      <protection locked="0"/>
    </xf>
    <xf numFmtId="14" fontId="17" fillId="9" borderId="22" xfId="0" applyNumberFormat="1" applyFont="1" applyFill="1" applyBorder="1" applyAlignment="1" applyProtection="1">
      <alignment vertical="center"/>
      <protection locked="0"/>
    </xf>
    <xf numFmtId="14" fontId="17" fillId="9" borderId="1" xfId="0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horizontal="center" vertical="center"/>
      <protection locked="0"/>
    </xf>
    <xf numFmtId="10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17" fillId="9" borderId="1" xfId="0" applyFont="1" applyFill="1" applyBorder="1" applyAlignment="1" applyProtection="1">
      <alignment vertical="center" wrapText="1"/>
      <protection locked="0"/>
    </xf>
    <xf numFmtId="0" fontId="17" fillId="9" borderId="23" xfId="0" applyFont="1" applyFill="1" applyBorder="1" applyAlignment="1" applyProtection="1">
      <protection locked="0"/>
    </xf>
    <xf numFmtId="0" fontId="17" fillId="9" borderId="1" xfId="0" applyFont="1" applyFill="1" applyBorder="1" applyAlignment="1" applyProtection="1">
      <protection locked="0"/>
    </xf>
    <xf numFmtId="0" fontId="17" fillId="6" borderId="26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17" fillId="7" borderId="27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168" fontId="17" fillId="0" borderId="26" xfId="7" applyNumberFormat="1" applyFont="1" applyFill="1" applyBorder="1" applyAlignment="1" applyProtection="1">
      <alignment wrapText="1"/>
    </xf>
    <xf numFmtId="164" fontId="19" fillId="0" borderId="27" xfId="7" applyNumberFormat="1" applyFont="1" applyFill="1" applyBorder="1" applyAlignment="1" applyProtection="1">
      <alignment horizontal="right" wrapText="1"/>
    </xf>
    <xf numFmtId="164" fontId="19" fillId="10" borderId="27" xfId="7" applyNumberFormat="1" applyFont="1" applyFill="1" applyBorder="1" applyAlignment="1" applyProtection="1">
      <alignment horizontal="right" wrapText="1"/>
    </xf>
    <xf numFmtId="164" fontId="17" fillId="0" borderId="27" xfId="7" applyNumberFormat="1" applyFont="1" applyFill="1" applyBorder="1" applyAlignment="1" applyProtection="1">
      <alignment horizontal="right" wrapText="1"/>
    </xf>
    <xf numFmtId="164" fontId="17" fillId="9" borderId="27" xfId="7" applyNumberFormat="1" applyFont="1" applyFill="1" applyBorder="1" applyAlignment="1" applyProtection="1">
      <alignment wrapText="1"/>
      <protection locked="0"/>
    </xf>
    <xf numFmtId="168" fontId="17" fillId="9" borderId="28" xfId="0" applyNumberFormat="1" applyFont="1" applyFill="1" applyBorder="1" applyAlignment="1" applyProtection="1">
      <alignment wrapText="1"/>
      <protection locked="0"/>
    </xf>
    <xf numFmtId="4" fontId="17" fillId="10" borderId="29" xfId="0" applyNumberFormat="1" applyFont="1" applyFill="1" applyBorder="1" applyAlignment="1" applyProtection="1">
      <alignment vertical="center"/>
      <protection locked="0"/>
    </xf>
    <xf numFmtId="14" fontId="17" fillId="9" borderId="26" xfId="0" applyNumberFormat="1" applyFont="1" applyFill="1" applyBorder="1" applyAlignment="1" applyProtection="1">
      <alignment vertical="center"/>
      <protection locked="0"/>
    </xf>
    <xf numFmtId="14" fontId="17" fillId="9" borderId="27" xfId="0" applyNumberFormat="1" applyFont="1" applyFill="1" applyBorder="1" applyAlignment="1" applyProtection="1">
      <alignment vertical="center"/>
      <protection locked="0"/>
    </xf>
    <xf numFmtId="4" fontId="8" fillId="9" borderId="27" xfId="0" applyNumberFormat="1" applyFont="1" applyFill="1" applyBorder="1" applyAlignment="1" applyProtection="1">
      <alignment horizontal="center" vertical="center"/>
      <protection locked="0"/>
    </xf>
    <xf numFmtId="10" fontId="8" fillId="9" borderId="27" xfId="0" applyNumberFormat="1" applyFont="1" applyFill="1" applyBorder="1" applyAlignment="1" applyProtection="1">
      <alignment horizontal="center" vertical="center"/>
      <protection locked="0"/>
    </xf>
    <xf numFmtId="0" fontId="8" fillId="9" borderId="27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vertical="center" wrapText="1"/>
      <protection locked="0"/>
    </xf>
    <xf numFmtId="0" fontId="17" fillId="9" borderId="28" xfId="0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wrapText="1"/>
    </xf>
    <xf numFmtId="0" fontId="19" fillId="0" borderId="0" xfId="0" applyFont="1" applyFill="1" applyBorder="1" applyAlignment="1" applyProtection="1">
      <alignment wrapText="1"/>
    </xf>
    <xf numFmtId="2" fontId="19" fillId="0" borderId="0" xfId="0" applyNumberFormat="1" applyFont="1" applyFill="1" applyBorder="1" applyAlignment="1" applyProtection="1">
      <alignment wrapText="1"/>
    </xf>
    <xf numFmtId="164" fontId="19" fillId="0" borderId="0" xfId="0" applyNumberFormat="1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horizontal="right" wrapText="1"/>
    </xf>
    <xf numFmtId="0" fontId="17" fillId="0" borderId="1" xfId="0" applyFont="1" applyFill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wrapText="1"/>
    </xf>
    <xf numFmtId="0" fontId="19" fillId="0" borderId="3" xfId="0" applyFont="1" applyBorder="1" applyProtection="1"/>
    <xf numFmtId="0" fontId="19" fillId="0" borderId="23" xfId="0" applyFont="1" applyBorder="1" applyProtection="1"/>
    <xf numFmtId="0" fontId="19" fillId="0" borderId="33" xfId="0" applyFont="1" applyFill="1" applyBorder="1" applyAlignment="1" applyProtection="1">
      <alignment wrapText="1"/>
    </xf>
    <xf numFmtId="0" fontId="19" fillId="0" borderId="34" xfId="0" applyFont="1" applyFill="1" applyBorder="1" applyAlignment="1" applyProtection="1">
      <alignment wrapText="1"/>
    </xf>
    <xf numFmtId="0" fontId="19" fillId="10" borderId="35" xfId="0" applyFont="1" applyFill="1" applyBorder="1" applyAlignment="1" applyProtection="1">
      <alignment horizontal="left" wrapText="1"/>
    </xf>
    <xf numFmtId="0" fontId="19" fillId="0" borderId="35" xfId="0" applyFont="1" applyFill="1" applyBorder="1" applyAlignment="1" applyProtection="1">
      <alignment wrapText="1"/>
    </xf>
    <xf numFmtId="164" fontId="19" fillId="0" borderId="35" xfId="0" applyNumberFormat="1" applyFont="1" applyFill="1" applyBorder="1" applyAlignment="1" applyProtection="1">
      <alignment wrapText="1"/>
    </xf>
    <xf numFmtId="0" fontId="19" fillId="0" borderId="36" xfId="0" applyFont="1" applyFill="1" applyBorder="1" applyAlignment="1" applyProtection="1">
      <alignment wrapText="1"/>
    </xf>
    <xf numFmtId="0" fontId="19" fillId="10" borderId="37" xfId="0" applyFont="1" applyFill="1" applyBorder="1" applyAlignment="1" applyProtection="1">
      <alignment wrapText="1"/>
    </xf>
    <xf numFmtId="0" fontId="19" fillId="0" borderId="38" xfId="0" applyFont="1" applyFill="1" applyBorder="1" applyAlignment="1" applyProtection="1">
      <alignment wrapText="1"/>
    </xf>
    <xf numFmtId="164" fontId="19" fillId="0" borderId="39" xfId="0" applyNumberFormat="1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wrapText="1"/>
    </xf>
    <xf numFmtId="0" fontId="19" fillId="0" borderId="39" xfId="0" applyFont="1" applyFill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39" xfId="0" applyFont="1" applyFill="1" applyBorder="1" applyAlignment="1" applyProtection="1"/>
    <xf numFmtId="0" fontId="19" fillId="0" borderId="40" xfId="0" applyFont="1" applyFill="1" applyBorder="1" applyAlignment="1" applyProtection="1"/>
    <xf numFmtId="0" fontId="17" fillId="0" borderId="0" xfId="0" applyFont="1" applyFill="1" applyBorder="1" applyAlignment="1" applyProtection="1"/>
    <xf numFmtId="169" fontId="17" fillId="0" borderId="0" xfId="0" applyNumberFormat="1" applyFont="1" applyFill="1" applyBorder="1" applyAlignment="1" applyProtection="1"/>
    <xf numFmtId="17" fontId="17" fillId="0" borderId="0" xfId="0" applyNumberFormat="1" applyFont="1" applyFill="1" applyProtection="1"/>
    <xf numFmtId="0" fontId="20" fillId="0" borderId="0" xfId="0" applyFont="1" applyFill="1" applyBorder="1" applyProtection="1"/>
    <xf numFmtId="2" fontId="17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17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164" fontId="17" fillId="0" borderId="0" xfId="7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2" fontId="17" fillId="0" borderId="0" xfId="0" applyNumberFormat="1" applyFont="1" applyFill="1" applyBorder="1" applyAlignment="1" applyProtection="1">
      <alignment vertical="center" wrapText="1"/>
    </xf>
    <xf numFmtId="168" fontId="1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/>
    </xf>
    <xf numFmtId="0" fontId="8" fillId="9" borderId="24" xfId="0" applyFont="1" applyFill="1" applyBorder="1" applyAlignment="1" applyProtection="1">
      <alignment vertical="center"/>
    </xf>
    <xf numFmtId="0" fontId="8" fillId="9" borderId="23" xfId="0" applyFont="1" applyFill="1" applyBorder="1" applyAlignment="1" applyProtection="1">
      <alignment vertical="center"/>
    </xf>
    <xf numFmtId="0" fontId="17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4" xfId="0" applyFont="1" applyBorder="1" applyProtection="1"/>
    <xf numFmtId="0" fontId="17" fillId="0" borderId="24" xfId="0" applyFont="1" applyBorder="1" applyProtection="1"/>
    <xf numFmtId="14" fontId="17" fillId="9" borderId="41" xfId="0" applyNumberFormat="1" applyFont="1" applyFill="1" applyBorder="1" applyAlignment="1" applyProtection="1">
      <alignment vertical="center"/>
      <protection locked="0"/>
    </xf>
    <xf numFmtId="14" fontId="17" fillId="9" borderId="3" xfId="0" applyNumberFormat="1" applyFont="1" applyFill="1" applyBorder="1" applyAlignment="1" applyProtection="1">
      <alignment vertical="center"/>
      <protection locked="0"/>
    </xf>
    <xf numFmtId="10" fontId="8" fillId="9" borderId="2" xfId="0" applyNumberFormat="1" applyFont="1" applyFill="1" applyBorder="1" applyAlignment="1" applyProtection="1">
      <alignment horizontal="center" vertical="center"/>
      <protection locked="0"/>
    </xf>
    <xf numFmtId="4" fontId="8" fillId="9" borderId="2" xfId="0" applyNumberFormat="1" applyFont="1" applyFill="1" applyBorder="1" applyAlignment="1" applyProtection="1">
      <alignment horizontal="center" vertical="center"/>
      <protection locked="0"/>
    </xf>
    <xf numFmtId="14" fontId="17" fillId="9" borderId="42" xfId="0" applyNumberFormat="1" applyFont="1" applyFill="1" applyBorder="1" applyAlignment="1" applyProtection="1">
      <alignment vertical="center"/>
      <protection locked="0"/>
    </xf>
    <xf numFmtId="0" fontId="19" fillId="10" borderId="44" xfId="0" applyFont="1" applyFill="1" applyBorder="1" applyAlignment="1" applyProtection="1">
      <alignment wrapText="1"/>
    </xf>
    <xf numFmtId="0" fontId="19" fillId="0" borderId="35" xfId="0" applyFont="1" applyFill="1" applyBorder="1" applyAlignment="1" applyProtection="1">
      <alignment horizontal="left"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/>
    <xf numFmtId="0" fontId="19" fillId="0" borderId="36" xfId="0" applyFont="1" applyFill="1" applyBorder="1" applyAlignment="1" applyProtection="1"/>
    <xf numFmtId="0" fontId="17" fillId="0" borderId="0" xfId="0" applyFont="1" applyBorder="1" applyProtection="1"/>
    <xf numFmtId="169" fontId="17" fillId="0" borderId="0" xfId="0" applyNumberFormat="1" applyFont="1" applyAlignment="1" applyProtection="1"/>
    <xf numFmtId="17" fontId="17" fillId="0" borderId="0" xfId="0" applyNumberFormat="1" applyFont="1" applyProtection="1"/>
    <xf numFmtId="0" fontId="19" fillId="0" borderId="0" xfId="0" applyFont="1" applyFill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/>
    <xf numFmtId="0" fontId="17" fillId="0" borderId="0" xfId="0" applyFont="1" applyAlignment="1" applyProtection="1">
      <alignment vertical="center" wrapText="1"/>
    </xf>
    <xf numFmtId="164" fontId="17" fillId="0" borderId="0" xfId="0" applyNumberFormat="1" applyFont="1" applyBorder="1" applyProtection="1"/>
    <xf numFmtId="1" fontId="17" fillId="0" borderId="0" xfId="0" applyNumberFormat="1" applyFont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17" fillId="8" borderId="18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4" fontId="19" fillId="10" borderId="46" xfId="0" applyNumberFormat="1" applyFont="1" applyFill="1" applyBorder="1" applyProtection="1"/>
    <xf numFmtId="14" fontId="17" fillId="9" borderId="41" xfId="0" applyNumberFormat="1" applyFont="1" applyFill="1" applyBorder="1" applyProtection="1">
      <protection locked="0"/>
    </xf>
    <xf numFmtId="14" fontId="17" fillId="9" borderId="19" xfId="0" applyNumberFormat="1" applyFont="1" applyFill="1" applyBorder="1" applyProtection="1">
      <protection locked="0"/>
    </xf>
    <xf numFmtId="0" fontId="8" fillId="9" borderId="19" xfId="0" applyFont="1" applyFill="1" applyBorder="1" applyAlignment="1" applyProtection="1">
      <alignment horizontal="center"/>
      <protection locked="0"/>
    </xf>
    <xf numFmtId="0" fontId="21" fillId="0" borderId="0" xfId="0" applyNumberFormat="1" applyFont="1" applyProtection="1"/>
    <xf numFmtId="4" fontId="19" fillId="10" borderId="24" xfId="0" applyNumberFormat="1" applyFont="1" applyFill="1" applyBorder="1" applyProtection="1"/>
    <xf numFmtId="14" fontId="17" fillId="9" borderId="3" xfId="0" applyNumberFormat="1" applyFont="1" applyFill="1" applyBorder="1" applyProtection="1">
      <protection locked="0"/>
    </xf>
    <xf numFmtId="14" fontId="17" fillId="9" borderId="1" xfId="0" applyNumberFormat="1" applyFont="1" applyFill="1" applyBorder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2" fontId="19" fillId="0" borderId="0" xfId="0" applyNumberFormat="1" applyFont="1" applyFill="1" applyBorder="1" applyAlignment="1" applyProtection="1"/>
    <xf numFmtId="164" fontId="17" fillId="0" borderId="22" xfId="0" applyNumberFormat="1" applyFont="1" applyFill="1" applyBorder="1" applyAlignment="1" applyProtection="1"/>
    <xf numFmtId="164" fontId="17" fillId="3" borderId="22" xfId="0" applyNumberFormat="1" applyFont="1" applyFill="1" applyBorder="1" applyAlignment="1" applyProtection="1">
      <alignment vertical="center"/>
      <protection locked="0"/>
    </xf>
    <xf numFmtId="164" fontId="17" fillId="0" borderId="22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10" borderId="32" xfId="0" applyFont="1" applyFill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164" fontId="17" fillId="0" borderId="27" xfId="0" applyNumberFormat="1" applyFont="1" applyFill="1" applyBorder="1" applyAlignment="1" applyProtection="1">
      <alignment horizontal="center" vertical="center" wrapText="1"/>
    </xf>
    <xf numFmtId="0" fontId="17" fillId="8" borderId="1" xfId="0" applyFont="1" applyFill="1" applyBorder="1" applyProtection="1"/>
    <xf numFmtId="0" fontId="17" fillId="7" borderId="1" xfId="0" applyFont="1" applyFill="1" applyBorder="1" applyProtection="1"/>
    <xf numFmtId="0" fontId="17" fillId="4" borderId="1" xfId="0" applyFont="1" applyFill="1" applyBorder="1" applyProtection="1"/>
    <xf numFmtId="0" fontId="17" fillId="6" borderId="1" xfId="0" applyFont="1" applyFill="1" applyBorder="1" applyProtection="1"/>
    <xf numFmtId="0" fontId="17" fillId="5" borderId="1" xfId="0" applyFont="1" applyFill="1" applyBorder="1" applyProtection="1"/>
    <xf numFmtId="0" fontId="17" fillId="0" borderId="0" xfId="0" applyFont="1" applyBorder="1" applyAlignment="1" applyProtection="1">
      <alignment horizontal="right"/>
    </xf>
    <xf numFmtId="9" fontId="17" fillId="0" borderId="1" xfId="0" applyNumberFormat="1" applyFont="1" applyBorder="1" applyProtection="1"/>
    <xf numFmtId="0" fontId="17" fillId="0" borderId="0" xfId="0" applyNumberFormat="1" applyFont="1" applyBorder="1" applyProtection="1"/>
    <xf numFmtId="0" fontId="17" fillId="0" borderId="0" xfId="0" applyNumberFormat="1" applyFont="1" applyFill="1" applyBorder="1" applyAlignment="1" applyProtection="1"/>
    <xf numFmtId="14" fontId="19" fillId="0" borderId="0" xfId="0" applyNumberFormat="1" applyFont="1" applyFill="1" applyBorder="1" applyProtection="1"/>
    <xf numFmtId="164" fontId="17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center"/>
    </xf>
    <xf numFmtId="1" fontId="17" fillId="0" borderId="1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7" fillId="11" borderId="52" xfId="0" applyFont="1" applyFill="1" applyBorder="1" applyAlignment="1" applyProtection="1">
      <alignment vertical="center" wrapText="1"/>
    </xf>
    <xf numFmtId="9" fontId="19" fillId="10" borderId="37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4" fontId="19" fillId="9" borderId="25" xfId="0" applyNumberFormat="1" applyFont="1" applyFill="1" applyBorder="1" applyProtection="1">
      <protection locked="0"/>
    </xf>
    <xf numFmtId="0" fontId="23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14" fontId="19" fillId="9" borderId="29" xfId="0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164" fontId="18" fillId="0" borderId="0" xfId="0" applyNumberFormat="1" applyFont="1" applyAlignment="1" applyProtection="1">
      <alignment horizontal="center"/>
    </xf>
    <xf numFmtId="2" fontId="17" fillId="0" borderId="0" xfId="0" applyNumberFormat="1" applyFont="1" applyAlignment="1" applyProtection="1">
      <alignment horizontal="right"/>
    </xf>
    <xf numFmtId="0" fontId="23" fillId="0" borderId="0" xfId="0" applyFont="1" applyFill="1" applyAlignment="1" applyProtection="1"/>
    <xf numFmtId="0" fontId="17" fillId="0" borderId="1" xfId="0" applyFont="1" applyBorder="1" applyAlignment="1" applyProtection="1">
      <alignment horizontal="center"/>
    </xf>
    <xf numFmtId="0" fontId="24" fillId="0" borderId="0" xfId="0" applyFont="1" applyFill="1" applyAlignment="1" applyProtection="1"/>
    <xf numFmtId="164" fontId="17" fillId="9" borderId="19" xfId="7" applyNumberFormat="1" applyFont="1" applyFill="1" applyBorder="1" applyAlignment="1" applyProtection="1">
      <alignment wrapText="1"/>
    </xf>
    <xf numFmtId="168" fontId="17" fillId="9" borderId="20" xfId="0" applyNumberFormat="1" applyFont="1" applyFill="1" applyBorder="1" applyAlignment="1" applyProtection="1">
      <alignment wrapText="1"/>
    </xf>
    <xf numFmtId="4" fontId="17" fillId="10" borderId="25" xfId="0" applyNumberFormat="1" applyFont="1" applyFill="1" applyBorder="1" applyAlignment="1" applyProtection="1">
      <alignment vertical="center"/>
    </xf>
    <xf numFmtId="14" fontId="17" fillId="9" borderId="48" xfId="0" applyNumberFormat="1" applyFont="1" applyFill="1" applyBorder="1" applyAlignment="1" applyProtection="1">
      <alignment vertical="center"/>
    </xf>
    <xf numFmtId="14" fontId="17" fillId="9" borderId="58" xfId="0" applyNumberFormat="1" applyFont="1" applyFill="1" applyBorder="1" applyAlignment="1" applyProtection="1">
      <alignment vertical="center"/>
    </xf>
    <xf numFmtId="4" fontId="8" fillId="9" borderId="58" xfId="0" applyNumberFormat="1" applyFont="1" applyFill="1" applyBorder="1" applyAlignment="1" applyProtection="1">
      <alignment horizontal="center" vertical="center"/>
    </xf>
    <xf numFmtId="10" fontId="8" fillId="9" borderId="58" xfId="0" applyNumberFormat="1" applyFont="1" applyFill="1" applyBorder="1" applyAlignment="1" applyProtection="1">
      <alignment horizontal="center" vertical="center"/>
    </xf>
    <xf numFmtId="0" fontId="8" fillId="9" borderId="58" xfId="0" applyFont="1" applyFill="1" applyBorder="1" applyAlignment="1" applyProtection="1">
      <alignment horizontal="center" vertical="center"/>
    </xf>
    <xf numFmtId="0" fontId="17" fillId="9" borderId="19" xfId="0" applyFont="1" applyFill="1" applyBorder="1" applyAlignment="1" applyProtection="1"/>
    <xf numFmtId="0" fontId="17" fillId="9" borderId="20" xfId="0" applyFont="1" applyFill="1" applyBorder="1" applyAlignment="1" applyProtection="1"/>
    <xf numFmtId="164" fontId="17" fillId="9" borderId="1" xfId="7" applyNumberFormat="1" applyFont="1" applyFill="1" applyBorder="1" applyAlignment="1" applyProtection="1">
      <alignment wrapText="1"/>
    </xf>
    <xf numFmtId="168" fontId="17" fillId="9" borderId="23" xfId="0" applyNumberFormat="1" applyFont="1" applyFill="1" applyBorder="1" applyAlignment="1" applyProtection="1">
      <alignment wrapText="1"/>
    </xf>
    <xf numFmtId="4" fontId="17" fillId="10" borderId="21" xfId="0" applyNumberFormat="1" applyFont="1" applyFill="1" applyBorder="1" applyAlignment="1" applyProtection="1">
      <alignment vertical="center"/>
    </xf>
    <xf numFmtId="14" fontId="17" fillId="9" borderId="59" xfId="0" applyNumberFormat="1" applyFont="1" applyFill="1" applyBorder="1" applyAlignment="1" applyProtection="1">
      <alignment vertical="center"/>
    </xf>
    <xf numFmtId="14" fontId="17" fillId="9" borderId="6" xfId="0" applyNumberFormat="1" applyFont="1" applyFill="1" applyBorder="1" applyAlignment="1" applyProtection="1">
      <alignment vertical="center"/>
    </xf>
    <xf numFmtId="4" fontId="8" fillId="9" borderId="6" xfId="0" applyNumberFormat="1" applyFont="1" applyFill="1" applyBorder="1" applyAlignment="1" applyProtection="1">
      <alignment horizontal="center" vertical="center"/>
    </xf>
    <xf numFmtId="10" fontId="8" fillId="9" borderId="6" xfId="0" applyNumberFormat="1" applyFont="1" applyFill="1" applyBorder="1" applyAlignment="1" applyProtection="1">
      <alignment horizontal="center" vertical="center"/>
    </xf>
    <xf numFmtId="0" fontId="8" fillId="9" borderId="6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vertical="center" wrapText="1"/>
    </xf>
    <xf numFmtId="0" fontId="17" fillId="9" borderId="23" xfId="0" applyFont="1" applyFill="1" applyBorder="1" applyAlignment="1" applyProtection="1"/>
    <xf numFmtId="0" fontId="17" fillId="9" borderId="1" xfId="0" applyFont="1" applyFill="1" applyBorder="1" applyAlignment="1" applyProtection="1"/>
    <xf numFmtId="164" fontId="17" fillId="9" borderId="27" xfId="7" applyNumberFormat="1" applyFont="1" applyFill="1" applyBorder="1" applyAlignment="1" applyProtection="1">
      <alignment wrapText="1"/>
    </xf>
    <xf numFmtId="168" fontId="17" fillId="9" borderId="28" xfId="0" applyNumberFormat="1" applyFont="1" applyFill="1" applyBorder="1" applyAlignment="1" applyProtection="1">
      <alignment wrapText="1"/>
    </xf>
    <xf numFmtId="4" fontId="17" fillId="10" borderId="29" xfId="0" applyNumberFormat="1" applyFont="1" applyFill="1" applyBorder="1" applyAlignment="1" applyProtection="1">
      <alignment vertical="center"/>
    </xf>
    <xf numFmtId="14" fontId="17" fillId="9" borderId="26" xfId="0" applyNumberFormat="1" applyFont="1" applyFill="1" applyBorder="1" applyAlignment="1" applyProtection="1">
      <alignment vertical="center"/>
    </xf>
    <xf numFmtId="14" fontId="17" fillId="9" borderId="27" xfId="0" applyNumberFormat="1" applyFont="1" applyFill="1" applyBorder="1" applyAlignment="1" applyProtection="1">
      <alignment vertical="center"/>
    </xf>
    <xf numFmtId="4" fontId="8" fillId="9" borderId="27" xfId="0" applyNumberFormat="1" applyFont="1" applyFill="1" applyBorder="1" applyAlignment="1" applyProtection="1">
      <alignment horizontal="center" vertical="center"/>
    </xf>
    <xf numFmtId="10" fontId="8" fillId="9" borderId="27" xfId="0" applyNumberFormat="1" applyFont="1" applyFill="1" applyBorder="1" applyAlignment="1" applyProtection="1">
      <alignment horizontal="center" vertical="center"/>
    </xf>
    <xf numFmtId="0" fontId="8" fillId="9" borderId="27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vertical="center" wrapText="1"/>
    </xf>
    <xf numFmtId="0" fontId="17" fillId="9" borderId="28" xfId="0" applyFont="1" applyFill="1" applyBorder="1" applyAlignment="1" applyProtection="1"/>
    <xf numFmtId="14" fontId="8" fillId="9" borderId="19" xfId="0" applyNumberFormat="1" applyFont="1" applyFill="1" applyBorder="1" applyAlignment="1" applyProtection="1">
      <alignment horizontal="center"/>
    </xf>
    <xf numFmtId="0" fontId="8" fillId="9" borderId="19" xfId="0" applyFont="1" applyFill="1" applyBorder="1" applyAlignment="1" applyProtection="1">
      <alignment horizontal="center"/>
    </xf>
    <xf numFmtId="14" fontId="8" fillId="9" borderId="1" xfId="0" applyNumberFormat="1" applyFont="1" applyFill="1" applyBorder="1" applyAlignment="1" applyProtection="1">
      <alignment horizontal="center"/>
    </xf>
    <xf numFmtId="0" fontId="8" fillId="9" borderId="1" xfId="0" applyFont="1" applyFill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 vertical="center" wrapText="1"/>
    </xf>
    <xf numFmtId="0" fontId="19" fillId="0" borderId="60" xfId="0" applyFont="1" applyBorder="1" applyAlignment="1" applyProtection="1"/>
    <xf numFmtId="14" fontId="19" fillId="9" borderId="25" xfId="0" applyNumberFormat="1" applyFont="1" applyFill="1" applyBorder="1" applyProtection="1"/>
    <xf numFmtId="14" fontId="19" fillId="9" borderId="29" xfId="0" applyNumberFormat="1" applyFont="1" applyFill="1" applyBorder="1" applyProtection="1"/>
    <xf numFmtId="1" fontId="19" fillId="0" borderId="0" xfId="0" applyNumberFormat="1" applyFont="1" applyFill="1" applyAlignment="1" applyProtection="1"/>
    <xf numFmtId="1" fontId="19" fillId="9" borderId="25" xfId="0" applyNumberFormat="1" applyFont="1" applyFill="1" applyBorder="1" applyAlignment="1" applyProtection="1">
      <alignment horizontal="center"/>
    </xf>
    <xf numFmtId="0" fontId="17" fillId="9" borderId="29" xfId="0" applyFont="1" applyFill="1" applyBorder="1" applyAlignment="1" applyProtection="1">
      <alignment horizontal="center"/>
    </xf>
    <xf numFmtId="0" fontId="17" fillId="0" borderId="0" xfId="0" applyFont="1"/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168" fontId="17" fillId="0" borderId="0" xfId="0" applyNumberFormat="1" applyFont="1"/>
    <xf numFmtId="170" fontId="17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0" fontId="25" fillId="0" borderId="0" xfId="0" applyFont="1" applyAlignment="1">
      <alignment vertical="center"/>
    </xf>
    <xf numFmtId="14" fontId="17" fillId="0" borderId="0" xfId="0" applyNumberFormat="1" applyFont="1"/>
    <xf numFmtId="0" fontId="17" fillId="0" borderId="0" xfId="0" applyFont="1" applyBorder="1"/>
    <xf numFmtId="49" fontId="17" fillId="0" borderId="0" xfId="0" applyNumberFormat="1" applyFont="1" applyBorder="1"/>
    <xf numFmtId="0" fontId="17" fillId="0" borderId="57" xfId="0" applyFont="1" applyBorder="1" applyAlignment="1">
      <alignment horizontal="right" vertical="center" wrapText="1"/>
    </xf>
    <xf numFmtId="0" fontId="17" fillId="0" borderId="57" xfId="0" applyFont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26" fillId="0" borderId="0" xfId="0" applyFont="1" applyBorder="1"/>
    <xf numFmtId="164" fontId="17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17" fillId="0" borderId="0" xfId="0" applyFont="1" applyFill="1" applyBorder="1"/>
    <xf numFmtId="164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168" fontId="17" fillId="0" borderId="0" xfId="0" applyNumberFormat="1" applyFont="1" applyFill="1" applyBorder="1"/>
    <xf numFmtId="0" fontId="17" fillId="0" borderId="16" xfId="0" applyFont="1" applyBorder="1" applyAlignment="1">
      <alignment vertical="center" wrapText="1"/>
    </xf>
    <xf numFmtId="0" fontId="17" fillId="0" borderId="63" xfId="0" applyFont="1" applyBorder="1"/>
    <xf numFmtId="0" fontId="17" fillId="0" borderId="63" xfId="0" applyFont="1" applyFill="1" applyBorder="1"/>
    <xf numFmtId="164" fontId="17" fillId="0" borderId="63" xfId="0" applyNumberFormat="1" applyFont="1" applyFill="1" applyBorder="1"/>
    <xf numFmtId="0" fontId="17" fillId="0" borderId="64" xfId="0" applyFont="1" applyBorder="1" applyAlignment="1">
      <alignment horizontal="right" vertical="center" wrapText="1"/>
    </xf>
    <xf numFmtId="0" fontId="17" fillId="0" borderId="64" xfId="0" applyFont="1" applyBorder="1" applyAlignment="1">
      <alignment vertical="center" wrapText="1"/>
    </xf>
    <xf numFmtId="0" fontId="17" fillId="0" borderId="65" xfId="0" applyFont="1" applyBorder="1" applyAlignment="1">
      <alignment vertical="center"/>
    </xf>
    <xf numFmtId="168" fontId="8" fillId="0" borderId="63" xfId="0" applyNumberFormat="1" applyFont="1" applyFill="1" applyBorder="1"/>
    <xf numFmtId="164" fontId="25" fillId="0" borderId="64" xfId="0" applyNumberFormat="1" applyFont="1" applyBorder="1" applyAlignment="1">
      <alignment horizontal="right" vertical="center" wrapText="1"/>
    </xf>
    <xf numFmtId="49" fontId="8" fillId="0" borderId="66" xfId="0" applyNumberFormat="1" applyFont="1" applyBorder="1" applyAlignment="1">
      <alignment horizontal="center"/>
    </xf>
    <xf numFmtId="164" fontId="17" fillId="0" borderId="0" xfId="0" applyNumberFormat="1" applyFont="1" applyFill="1" applyBorder="1"/>
    <xf numFmtId="168" fontId="8" fillId="0" borderId="0" xfId="0" applyNumberFormat="1" applyFont="1" applyFill="1" applyBorder="1"/>
    <xf numFmtId="164" fontId="25" fillId="0" borderId="57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/>
    </xf>
    <xf numFmtId="164" fontId="17" fillId="0" borderId="57" xfId="0" applyNumberFormat="1" applyFont="1" applyBorder="1" applyAlignment="1">
      <alignment horizontal="righ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0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49" fontId="8" fillId="13" borderId="3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Fill="1" applyBorder="1"/>
    <xf numFmtId="0" fontId="28" fillId="12" borderId="56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Fill="1" applyBorder="1"/>
    <xf numFmtId="0" fontId="28" fillId="0" borderId="2" xfId="0" applyFont="1" applyBorder="1" applyAlignment="1">
      <alignment vertical="center" wrapText="1"/>
    </xf>
    <xf numFmtId="0" fontId="28" fillId="0" borderId="56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49" fontId="26" fillId="0" borderId="0" xfId="0" applyNumberFormat="1" applyFont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Protection="1"/>
    <xf numFmtId="49" fontId="33" fillId="13" borderId="1" xfId="12" applyNumberFormat="1" applyFont="1" applyFill="1" applyBorder="1" applyProtection="1"/>
    <xf numFmtId="0" fontId="34" fillId="13" borderId="4" xfId="12" applyFont="1" applyFill="1" applyBorder="1" applyAlignment="1" applyProtection="1">
      <alignment wrapText="1"/>
    </xf>
    <xf numFmtId="4" fontId="33" fillId="13" borderId="15" xfId="12" applyNumberFormat="1" applyFont="1" applyFill="1" applyBorder="1" applyProtection="1"/>
    <xf numFmtId="49" fontId="33" fillId="13" borderId="6" xfId="12" applyNumberFormat="1" applyFont="1" applyFill="1" applyBorder="1" applyProtection="1"/>
    <xf numFmtId="0" fontId="34" fillId="13" borderId="15" xfId="12" applyFont="1" applyFill="1" applyBorder="1" applyAlignment="1" applyProtection="1">
      <alignment wrapText="1"/>
    </xf>
    <xf numFmtId="164" fontId="33" fillId="13" borderId="15" xfId="12" applyNumberFormat="1" applyFont="1" applyFill="1" applyBorder="1" applyProtection="1"/>
    <xf numFmtId="164" fontId="33" fillId="0" borderId="1" xfId="12" applyNumberFormat="1" applyFont="1" applyBorder="1" applyProtection="1"/>
    <xf numFmtId="0" fontId="7" fillId="0" borderId="0" xfId="3" applyProtection="1"/>
    <xf numFmtId="49" fontId="39" fillId="0" borderId="1" xfId="12" applyNumberFormat="1" applyFont="1" applyFill="1" applyBorder="1" applyProtection="1"/>
    <xf numFmtId="0" fontId="34" fillId="0" borderId="1" xfId="12" applyFont="1" applyFill="1" applyBorder="1" applyAlignment="1" applyProtection="1">
      <alignment wrapText="1"/>
    </xf>
    <xf numFmtId="49" fontId="35" fillId="0" borderId="0" xfId="12" applyNumberFormat="1" applyFont="1" applyProtection="1"/>
    <xf numFmtId="0" fontId="36" fillId="0" borderId="0" xfId="12" applyFont="1" applyAlignment="1" applyProtection="1">
      <alignment wrapText="1"/>
    </xf>
    <xf numFmtId="164" fontId="40" fillId="0" borderId="0" xfId="12" applyNumberFormat="1" applyFont="1" applyProtection="1"/>
    <xf numFmtId="49" fontId="35" fillId="4" borderId="6" xfId="12" applyNumberFormat="1" applyFont="1" applyFill="1" applyBorder="1" applyProtection="1"/>
    <xf numFmtId="0" fontId="36" fillId="4" borderId="15" xfId="12" applyFont="1" applyFill="1" applyBorder="1" applyAlignment="1" applyProtection="1">
      <alignment wrapText="1"/>
    </xf>
    <xf numFmtId="164" fontId="35" fillId="4" borderId="15" xfId="12" applyNumberFormat="1" applyFont="1" applyFill="1" applyBorder="1" applyProtection="1"/>
    <xf numFmtId="49" fontId="33" fillId="4" borderId="6" xfId="12" applyNumberFormat="1" applyFont="1" applyFill="1" applyBorder="1" applyProtection="1"/>
    <xf numFmtId="0" fontId="34" fillId="4" borderId="15" xfId="12" applyFont="1" applyFill="1" applyBorder="1" applyAlignment="1" applyProtection="1">
      <alignment wrapText="1"/>
    </xf>
    <xf numFmtId="164" fontId="33" fillId="4" borderId="15" xfId="12" applyNumberFormat="1" applyFont="1" applyFill="1" applyBorder="1" applyProtection="1"/>
    <xf numFmtId="49" fontId="35" fillId="4" borderId="1" xfId="12" applyNumberFormat="1" applyFont="1" applyFill="1" applyBorder="1" applyProtection="1"/>
    <xf numFmtId="0" fontId="36" fillId="4" borderId="1" xfId="12" applyFont="1" applyFill="1" applyBorder="1" applyAlignment="1" applyProtection="1">
      <alignment wrapText="1"/>
    </xf>
    <xf numFmtId="164" fontId="35" fillId="4" borderId="1" xfId="12" applyNumberFormat="1" applyFont="1" applyFill="1" applyBorder="1" applyProtection="1"/>
    <xf numFmtId="49" fontId="39" fillId="4" borderId="7" xfId="12" applyNumberFormat="1" applyFont="1" applyFill="1" applyBorder="1" applyProtection="1"/>
    <xf numFmtId="0" fontId="34" fillId="4" borderId="12" xfId="12" applyFont="1" applyFill="1" applyBorder="1" applyAlignment="1" applyProtection="1">
      <alignment wrapText="1"/>
    </xf>
    <xf numFmtId="164" fontId="33" fillId="4" borderId="12" xfId="12" applyNumberFormat="1" applyFont="1" applyFill="1" applyBorder="1" applyProtection="1"/>
    <xf numFmtId="49" fontId="33" fillId="4" borderId="1" xfId="12" applyNumberFormat="1" applyFont="1" applyFill="1" applyBorder="1" applyProtection="1"/>
    <xf numFmtId="0" fontId="34" fillId="4" borderId="1" xfId="12" applyFont="1" applyFill="1" applyBorder="1" applyAlignment="1" applyProtection="1">
      <alignment wrapText="1"/>
    </xf>
    <xf numFmtId="164" fontId="33" fillId="4" borderId="1" xfId="12" applyNumberFormat="1" applyFont="1" applyFill="1" applyBorder="1" applyProtection="1"/>
    <xf numFmtId="0" fontId="34" fillId="4" borderId="28" xfId="12" applyFont="1" applyFill="1" applyBorder="1" applyAlignment="1" applyProtection="1">
      <alignment wrapText="1"/>
    </xf>
    <xf numFmtId="164" fontId="35" fillId="4" borderId="26" xfId="12" applyNumberFormat="1" applyFont="1" applyFill="1" applyBorder="1" applyProtection="1"/>
    <xf numFmtId="0" fontId="36" fillId="4" borderId="23" xfId="12" applyFont="1" applyFill="1" applyBorder="1" applyAlignment="1" applyProtection="1">
      <alignment wrapText="1"/>
    </xf>
    <xf numFmtId="1" fontId="35" fillId="4" borderId="22" xfId="12" applyNumberFormat="1" applyFont="1" applyFill="1" applyBorder="1" applyProtection="1"/>
    <xf numFmtId="0" fontId="36" fillId="4" borderId="88" xfId="12" applyFont="1" applyFill="1" applyBorder="1" applyAlignment="1" applyProtection="1">
      <alignment wrapText="1"/>
    </xf>
    <xf numFmtId="3" fontId="35" fillId="4" borderId="22" xfId="12" applyNumberFormat="1" applyFont="1" applyFill="1" applyBorder="1" applyProtection="1"/>
    <xf numFmtId="1" fontId="7" fillId="4" borderId="26" xfId="12" applyNumberFormat="1" applyFont="1" applyFill="1" applyBorder="1" applyProtection="1"/>
    <xf numFmtId="10" fontId="35" fillId="4" borderId="22" xfId="12" applyNumberFormat="1" applyFont="1" applyFill="1" applyBorder="1" applyProtection="1"/>
    <xf numFmtId="0" fontId="36" fillId="4" borderId="20" xfId="12" applyFont="1" applyFill="1" applyBorder="1" applyAlignment="1" applyProtection="1">
      <alignment wrapText="1"/>
    </xf>
    <xf numFmtId="10" fontId="35" fillId="4" borderId="18" xfId="12" applyNumberFormat="1" applyFont="1" applyFill="1" applyBorder="1" applyProtection="1"/>
    <xf numFmtId="0" fontId="36" fillId="4" borderId="89" xfId="12" applyFont="1" applyFill="1" applyBorder="1" applyAlignment="1" applyProtection="1">
      <alignment wrapText="1"/>
    </xf>
    <xf numFmtId="10" fontId="35" fillId="4" borderId="59" xfId="12" applyNumberFormat="1" applyFont="1" applyFill="1" applyBorder="1" applyProtection="1"/>
    <xf numFmtId="164" fontId="35" fillId="4" borderId="22" xfId="12" applyNumberFormat="1" applyFont="1" applyFill="1" applyBorder="1" applyProtection="1"/>
    <xf numFmtId="164" fontId="35" fillId="4" borderId="18" xfId="12" applyNumberFormat="1" applyFont="1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32" fillId="0" borderId="0" xfId="0" applyFont="1" applyProtection="1"/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11" fillId="2" borderId="0" xfId="0" applyFont="1" applyFill="1" applyBorder="1"/>
    <xf numFmtId="44" fontId="10" fillId="2" borderId="0" xfId="0" applyNumberFormat="1" applyFont="1" applyFill="1" applyBorder="1"/>
    <xf numFmtId="44" fontId="11" fillId="2" borderId="0" xfId="0" applyNumberFormat="1" applyFont="1" applyFill="1" applyBorder="1"/>
    <xf numFmtId="164" fontId="10" fillId="4" borderId="1" xfId="0" applyNumberFormat="1" applyFont="1" applyFill="1" applyBorder="1"/>
    <xf numFmtId="16" fontId="2" fillId="2" borderId="0" xfId="0" applyNumberFormat="1" applyFont="1" applyFill="1" applyProtection="1"/>
    <xf numFmtId="0" fontId="6" fillId="4" borderId="1" xfId="0" applyFont="1" applyFill="1" applyBorder="1" applyAlignment="1" applyProtection="1">
      <alignment horizontal="center" vertical="center" wrapText="1"/>
    </xf>
    <xf numFmtId="10" fontId="10" fillId="4" borderId="6" xfId="0" applyNumberFormat="1" applyFont="1" applyFill="1" applyBorder="1" applyAlignment="1" applyProtection="1">
      <alignment horizontal="center"/>
    </xf>
    <xf numFmtId="4" fontId="10" fillId="4" borderId="6" xfId="0" applyNumberFormat="1" applyFont="1" applyFill="1" applyBorder="1" applyAlignment="1" applyProtection="1">
      <alignment horizontal="center"/>
    </xf>
    <xf numFmtId="0" fontId="11" fillId="4" borderId="1" xfId="0" applyFont="1" applyFill="1" applyBorder="1" applyProtection="1"/>
    <xf numFmtId="44" fontId="11" fillId="4" borderId="1" xfId="1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4" fontId="10" fillId="4" borderId="1" xfId="0" applyNumberFormat="1" applyFont="1" applyFill="1" applyBorder="1" applyAlignment="1" applyProtection="1">
      <alignment horizontal="right"/>
    </xf>
    <xf numFmtId="44" fontId="11" fillId="4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2" fillId="0" borderId="0" xfId="0" applyFont="1" applyProtection="1"/>
    <xf numFmtId="0" fontId="0" fillId="4" borderId="1" xfId="0" applyFill="1" applyBorder="1" applyProtection="1"/>
    <xf numFmtId="0" fontId="6" fillId="4" borderId="1" xfId="0" applyFont="1" applyFill="1" applyBorder="1" applyAlignment="1" applyProtection="1">
      <alignment horizontal="center"/>
    </xf>
    <xf numFmtId="44" fontId="10" fillId="4" borderId="1" xfId="1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/>
    <xf numFmtId="8" fontId="9" fillId="4" borderId="1" xfId="0" applyNumberFormat="1" applyFont="1" applyFill="1" applyBorder="1" applyAlignment="1" applyProtection="1">
      <alignment horizontal="center"/>
    </xf>
    <xf numFmtId="44" fontId="10" fillId="4" borderId="1" xfId="1" applyNumberFormat="1" applyFont="1" applyFill="1" applyBorder="1" applyAlignment="1" applyProtection="1">
      <alignment horizontal="right"/>
    </xf>
    <xf numFmtId="8" fontId="6" fillId="4" borderId="1" xfId="0" applyNumberFormat="1" applyFont="1" applyFill="1" applyBorder="1" applyAlignment="1" applyProtection="1">
      <alignment horizontal="center" vertical="center"/>
    </xf>
    <xf numFmtId="44" fontId="10" fillId="4" borderId="1" xfId="1" applyFont="1" applyFill="1" applyBorder="1" applyAlignment="1" applyProtection="1">
      <alignment horizontal="right"/>
    </xf>
    <xf numFmtId="0" fontId="0" fillId="0" borderId="9" xfId="0" applyFill="1" applyBorder="1" applyProtection="1"/>
    <xf numFmtId="0" fontId="0" fillId="0" borderId="8" xfId="0" applyFill="1" applyBorder="1" applyProtection="1"/>
    <xf numFmtId="44" fontId="10" fillId="4" borderId="1" xfId="0" applyNumberFormat="1" applyFont="1" applyFill="1" applyBorder="1" applyProtection="1"/>
    <xf numFmtId="164" fontId="11" fillId="4" borderId="1" xfId="0" applyNumberFormat="1" applyFont="1" applyFill="1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6" xfId="0" applyFont="1" applyFill="1" applyBorder="1" applyAlignment="1" applyProtection="1">
      <alignment horizontal="center"/>
      <protection locked="0"/>
    </xf>
    <xf numFmtId="14" fontId="10" fillId="3" borderId="6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1" applyFont="1" applyFill="1" applyBorder="1" applyProtection="1"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Protection="1">
      <protection locked="0"/>
    </xf>
    <xf numFmtId="1" fontId="10" fillId="4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9" xfId="0" applyFill="1" applyBorder="1" applyProtection="1"/>
    <xf numFmtId="0" fontId="6" fillId="4" borderId="3" xfId="0" applyFont="1" applyFill="1" applyBorder="1" applyAlignment="1" applyProtection="1">
      <alignment horizontal="center" vertical="center" wrapText="1"/>
    </xf>
    <xf numFmtId="165" fontId="10" fillId="4" borderId="1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Protection="1"/>
    <xf numFmtId="0" fontId="0" fillId="2" borderId="8" xfId="0" applyFill="1" applyBorder="1" applyProtection="1"/>
    <xf numFmtId="44" fontId="11" fillId="4" borderId="1" xfId="0" applyNumberFormat="1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44" fontId="15" fillId="4" borderId="1" xfId="0" applyNumberFormat="1" applyFont="1" applyFill="1" applyBorder="1" applyProtection="1"/>
    <xf numFmtId="44" fontId="15" fillId="4" borderId="1" xfId="0" applyNumberFormat="1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44" fontId="10" fillId="4" borderId="6" xfId="0" applyNumberFormat="1" applyFont="1" applyFill="1" applyBorder="1" applyProtection="1"/>
    <xf numFmtId="44" fontId="10" fillId="4" borderId="1" xfId="0" applyNumberFormat="1" applyFont="1" applyFill="1" applyBorder="1" applyAlignment="1" applyProtection="1">
      <alignment vertical="center" wrapText="1"/>
    </xf>
    <xf numFmtId="165" fontId="10" fillId="3" borderId="3" xfId="0" applyNumberFormat="1" applyFont="1" applyFill="1" applyBorder="1" applyAlignment="1" applyProtection="1">
      <alignment horizontal="center"/>
      <protection locked="0"/>
    </xf>
    <xf numFmtId="1" fontId="10" fillId="3" borderId="3" xfId="0" applyNumberFormat="1" applyFont="1" applyFill="1" applyBorder="1" applyAlignment="1" applyProtection="1">
      <alignment horizont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/>
    </xf>
    <xf numFmtId="0" fontId="10" fillId="2" borderId="0" xfId="0" applyFont="1" applyFill="1" applyProtection="1"/>
    <xf numFmtId="0" fontId="11" fillId="0" borderId="0" xfId="0" applyFont="1" applyFill="1" applyBorder="1" applyProtection="1"/>
    <xf numFmtId="0" fontId="5" fillId="0" borderId="0" xfId="0" applyFont="1" applyProtection="1"/>
    <xf numFmtId="0" fontId="6" fillId="4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14" fontId="10" fillId="4" borderId="1" xfId="0" applyNumberFormat="1" applyFont="1" applyFill="1" applyBorder="1" applyAlignment="1" applyProtection="1">
      <alignment horizontal="center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44" fontId="10" fillId="5" borderId="1" xfId="0" applyNumberFormat="1" applyFont="1" applyFill="1" applyBorder="1" applyProtection="1">
      <protection locked="0"/>
    </xf>
    <xf numFmtId="10" fontId="10" fillId="5" borderId="1" xfId="0" applyNumberFormat="1" applyFont="1" applyFill="1" applyBorder="1" applyAlignment="1" applyProtection="1">
      <alignment horizontal="center"/>
      <protection locked="0"/>
    </xf>
    <xf numFmtId="14" fontId="10" fillId="5" borderId="1" xfId="0" applyNumberFormat="1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1" xfId="0" applyNumberFormat="1" applyFont="1" applyFill="1" applyBorder="1" applyAlignment="1" applyProtection="1">
      <alignment horizontal="center"/>
      <protection locked="0"/>
    </xf>
    <xf numFmtId="10" fontId="10" fillId="3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vertical="center"/>
    </xf>
    <xf numFmtId="10" fontId="10" fillId="4" borderId="1" xfId="0" applyNumberFormat="1" applyFont="1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2" fontId="10" fillId="4" borderId="1" xfId="0" applyNumberFormat="1" applyFont="1" applyFill="1" applyBorder="1" applyAlignment="1" applyProtection="1">
      <alignment horizontal="center"/>
    </xf>
    <xf numFmtId="44" fontId="0" fillId="4" borderId="1" xfId="0" applyNumberFormat="1" applyFill="1" applyBorder="1" applyProtection="1"/>
    <xf numFmtId="0" fontId="10" fillId="4" borderId="10" xfId="0" applyFont="1" applyFill="1" applyBorder="1" applyProtection="1"/>
    <xf numFmtId="0" fontId="10" fillId="4" borderId="8" xfId="0" applyFont="1" applyFill="1" applyBorder="1" applyProtection="1"/>
    <xf numFmtId="0" fontId="10" fillId="4" borderId="2" xfId="0" applyFont="1" applyFill="1" applyBorder="1" applyProtection="1"/>
    <xf numFmtId="0" fontId="10" fillId="4" borderId="11" xfId="0" applyFont="1" applyFill="1" applyBorder="1" applyProtection="1"/>
    <xf numFmtId="0" fontId="10" fillId="4" borderId="12" xfId="0" applyFont="1" applyFill="1" applyBorder="1" applyProtection="1"/>
    <xf numFmtId="44" fontId="10" fillId="4" borderId="7" xfId="0" applyNumberFormat="1" applyFont="1" applyFill="1" applyBorder="1" applyProtection="1"/>
    <xf numFmtId="0" fontId="10" fillId="4" borderId="13" xfId="0" applyFont="1" applyFill="1" applyBorder="1" applyProtection="1"/>
    <xf numFmtId="0" fontId="10" fillId="4" borderId="15" xfId="0" applyFont="1" applyFill="1" applyBorder="1" applyProtection="1"/>
    <xf numFmtId="0" fontId="10" fillId="4" borderId="6" xfId="0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6" fillId="4" borderId="68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44" fontId="10" fillId="4" borderId="13" xfId="0" applyNumberFormat="1" applyFont="1" applyFill="1" applyBorder="1" applyProtection="1"/>
    <xf numFmtId="44" fontId="10" fillId="4" borderId="72" xfId="0" applyNumberFormat="1" applyFont="1" applyFill="1" applyBorder="1" applyProtection="1"/>
    <xf numFmtId="44" fontId="10" fillId="4" borderId="4" xfId="0" applyNumberFormat="1" applyFont="1" applyFill="1" applyBorder="1" applyProtection="1"/>
    <xf numFmtId="44" fontId="10" fillId="4" borderId="3" xfId="0" applyNumberFormat="1" applyFont="1" applyFill="1" applyBorder="1" applyProtection="1"/>
    <xf numFmtId="44" fontId="10" fillId="4" borderId="69" xfId="0" applyNumberFormat="1" applyFont="1" applyFill="1" applyBorder="1" applyProtection="1"/>
    <xf numFmtId="44" fontId="10" fillId="4" borderId="70" xfId="0" applyNumberFormat="1" applyFont="1" applyFill="1" applyBorder="1" applyAlignment="1" applyProtection="1">
      <alignment vertical="center"/>
    </xf>
    <xf numFmtId="44" fontId="10" fillId="4" borderId="8" xfId="0" applyNumberFormat="1" applyFont="1" applyFill="1" applyBorder="1" applyAlignment="1" applyProtection="1"/>
    <xf numFmtId="44" fontId="10" fillId="4" borderId="11" xfId="0" applyNumberFormat="1" applyFont="1" applyFill="1" applyBorder="1" applyProtection="1"/>
    <xf numFmtId="44" fontId="10" fillId="4" borderId="71" xfId="0" applyNumberFormat="1" applyFont="1" applyFill="1" applyBorder="1" applyAlignment="1" applyProtection="1">
      <alignment vertical="center"/>
    </xf>
    <xf numFmtId="44" fontId="10" fillId="4" borderId="12" xfId="0" applyNumberFormat="1" applyFont="1" applyFill="1" applyBorder="1" applyAlignment="1" applyProtection="1"/>
    <xf numFmtId="0" fontId="10" fillId="4" borderId="72" xfId="0" applyFont="1" applyFill="1" applyBorder="1" applyAlignment="1" applyProtection="1">
      <alignment vertical="center"/>
    </xf>
    <xf numFmtId="44" fontId="10" fillId="4" borderId="15" xfId="0" applyNumberFormat="1" applyFont="1" applyFill="1" applyBorder="1" applyAlignment="1" applyProtection="1"/>
    <xf numFmtId="44" fontId="11" fillId="4" borderId="3" xfId="0" applyNumberFormat="1" applyFont="1" applyFill="1" applyBorder="1" applyProtection="1"/>
    <xf numFmtId="44" fontId="11" fillId="4" borderId="73" xfId="0" applyNumberFormat="1" applyFont="1" applyFill="1" applyBorder="1" applyProtection="1"/>
    <xf numFmtId="44" fontId="11" fillId="4" borderId="4" xfId="0" applyNumberFormat="1" applyFont="1" applyFill="1" applyBorder="1" applyProtection="1"/>
    <xf numFmtId="0" fontId="14" fillId="0" borderId="0" xfId="0" applyFont="1" applyProtection="1"/>
    <xf numFmtId="0" fontId="10" fillId="2" borderId="0" xfId="0" applyFont="1" applyFill="1" applyBorder="1" applyProtection="1"/>
    <xf numFmtId="14" fontId="10" fillId="2" borderId="0" xfId="0" applyNumberFormat="1" applyFont="1" applyFill="1" applyBorder="1" applyProtection="1"/>
    <xf numFmtId="0" fontId="10" fillId="0" borderId="0" xfId="0" applyFont="1" applyProtection="1"/>
    <xf numFmtId="0" fontId="0" fillId="0" borderId="50" xfId="0" applyBorder="1" applyProtection="1"/>
    <xf numFmtId="0" fontId="11" fillId="3" borderId="1" xfId="0" applyFont="1" applyFill="1" applyBorder="1" applyAlignment="1" applyProtection="1">
      <alignment horizontal="center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26" fillId="0" borderId="0" xfId="3" applyFont="1" applyProtection="1"/>
    <xf numFmtId="0" fontId="26" fillId="4" borderId="1" xfId="3" applyFont="1" applyFill="1" applyBorder="1" applyAlignment="1" applyProtection="1"/>
    <xf numFmtId="0" fontId="41" fillId="0" borderId="14" xfId="12" applyFont="1" applyBorder="1" applyProtection="1"/>
    <xf numFmtId="0" fontId="36" fillId="0" borderId="14" xfId="12" applyFont="1" applyBorder="1" applyAlignment="1" applyProtection="1">
      <alignment wrapText="1"/>
    </xf>
    <xf numFmtId="0" fontId="41" fillId="0" borderId="14" xfId="12" applyFont="1" applyBorder="1" applyAlignment="1" applyProtection="1">
      <alignment wrapText="1"/>
    </xf>
    <xf numFmtId="0" fontId="33" fillId="4" borderId="1" xfId="3" applyFont="1" applyFill="1" applyBorder="1" applyProtection="1"/>
    <xf numFmtId="0" fontId="18" fillId="0" borderId="0" xfId="3" applyFont="1" applyProtection="1"/>
    <xf numFmtId="164" fontId="35" fillId="3" borderId="1" xfId="12" applyNumberFormat="1" applyFont="1" applyFill="1" applyBorder="1" applyProtection="1">
      <protection locked="0"/>
    </xf>
    <xf numFmtId="10" fontId="35" fillId="3" borderId="1" xfId="3" applyNumberFormat="1" applyFont="1" applyFill="1" applyBorder="1" applyProtection="1">
      <protection locked="0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44" fontId="10" fillId="4" borderId="68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44" fontId="10" fillId="3" borderId="6" xfId="0" applyNumberFormat="1" applyFont="1" applyFill="1" applyBorder="1" applyAlignment="1" applyProtection="1">
      <alignment horizontal="right"/>
      <protection locked="0"/>
    </xf>
    <xf numFmtId="44" fontId="10" fillId="3" borderId="6" xfId="2" applyNumberFormat="1" applyFont="1" applyFill="1" applyBorder="1" applyAlignment="1" applyProtection="1">
      <alignment horizontal="right"/>
      <protection locked="0"/>
    </xf>
    <xf numFmtId="44" fontId="10" fillId="3" borderId="1" xfId="0" applyNumberFormat="1" applyFont="1" applyFill="1" applyBorder="1" applyAlignment="1" applyProtection="1">
      <alignment horizontal="right"/>
      <protection locked="0"/>
    </xf>
    <xf numFmtId="44" fontId="10" fillId="3" borderId="1" xfId="2" applyNumberFormat="1" applyFont="1" applyFill="1" applyBorder="1" applyAlignment="1" applyProtection="1">
      <alignment horizontal="right"/>
      <protection locked="0"/>
    </xf>
    <xf numFmtId="44" fontId="17" fillId="0" borderId="0" xfId="0" applyNumberFormat="1" applyFont="1"/>
    <xf numFmtId="1" fontId="10" fillId="3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/>
    <xf numFmtId="44" fontId="11" fillId="0" borderId="0" xfId="1" applyNumberFormat="1" applyFont="1" applyFill="1" applyBorder="1" applyAlignment="1" applyProtection="1">
      <alignment horizontal="right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wrapText="1"/>
    </xf>
    <xf numFmtId="0" fontId="17" fillId="0" borderId="0" xfId="0" applyFont="1"/>
    <xf numFmtId="0" fontId="0" fillId="0" borderId="0" xfId="0" applyProtection="1"/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wrapText="1"/>
      <protection locked="0"/>
    </xf>
    <xf numFmtId="44" fontId="10" fillId="3" borderId="1" xfId="0" applyNumberFormat="1" applyFont="1" applyFill="1" applyBorder="1" applyAlignment="1" applyProtection="1">
      <alignment wrapText="1"/>
      <protection locked="0"/>
    </xf>
    <xf numFmtId="14" fontId="7" fillId="0" borderId="0" xfId="3" applyNumberFormat="1" applyProtection="1"/>
    <xf numFmtId="3" fontId="10" fillId="3" borderId="1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" fontId="2" fillId="2" borderId="0" xfId="0" applyNumberFormat="1" applyFont="1" applyFill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/>
    <xf numFmtId="0" fontId="0" fillId="3" borderId="3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/>
    <xf numFmtId="0" fontId="5" fillId="2" borderId="0" xfId="0" applyFont="1" applyFill="1" applyAlignment="1" applyProtection="1">
      <alignment horizontal="left"/>
    </xf>
    <xf numFmtId="16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164" fontId="10" fillId="4" borderId="3" xfId="1" applyNumberFormat="1" applyFont="1" applyFill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10" fillId="4" borderId="4" xfId="1" applyNumberFormat="1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5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12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8" fontId="10" fillId="4" borderId="3" xfId="1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  <xf numFmtId="164" fontId="18" fillId="0" borderId="0" xfId="0" applyNumberFormat="1" applyFont="1" applyFill="1" applyBorder="1" applyAlignment="1" applyProtection="1">
      <alignment horizontal="left"/>
    </xf>
    <xf numFmtId="0" fontId="17" fillId="0" borderId="32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7" fillId="0" borderId="30" xfId="0" applyFont="1" applyBorder="1" applyAlignment="1" applyProtection="1">
      <alignment horizontal="center"/>
    </xf>
    <xf numFmtId="167" fontId="18" fillId="0" borderId="0" xfId="0" applyNumberFormat="1" applyFont="1" applyFill="1" applyBorder="1" applyAlignment="1" applyProtection="1">
      <alignment horizontal="left"/>
    </xf>
    <xf numFmtId="0" fontId="17" fillId="0" borderId="24" xfId="0" applyFont="1" applyFill="1" applyBorder="1" applyAlignment="1" applyProtection="1">
      <alignment horizontal="right" vertical="center" wrapText="1"/>
    </xf>
    <xf numFmtId="0" fontId="17" fillId="0" borderId="5" xfId="0" applyFont="1" applyFill="1" applyBorder="1" applyAlignment="1" applyProtection="1">
      <alignment horizontal="right" vertical="center" wrapText="1"/>
    </xf>
    <xf numFmtId="0" fontId="17" fillId="0" borderId="4" xfId="0" applyFont="1" applyFill="1" applyBorder="1" applyAlignment="1" applyProtection="1">
      <alignment horizontal="right" vertical="center" wrapText="1"/>
    </xf>
    <xf numFmtId="0" fontId="8" fillId="9" borderId="24" xfId="0" applyFont="1" applyFill="1" applyBorder="1" applyAlignment="1" applyProtection="1">
      <protection locked="0"/>
    </xf>
    <xf numFmtId="0" fontId="8" fillId="9" borderId="4" xfId="0" applyFont="1" applyFill="1" applyBorder="1" applyAlignment="1" applyProtection="1">
      <protection locked="0"/>
    </xf>
    <xf numFmtId="164" fontId="19" fillId="10" borderId="1" xfId="0" applyNumberFormat="1" applyFont="1" applyFill="1" applyBorder="1" applyAlignment="1" applyProtection="1">
      <alignment horizontal="center"/>
    </xf>
    <xf numFmtId="164" fontId="19" fillId="10" borderId="22" xfId="0" applyNumberFormat="1" applyFont="1" applyFill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4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164" fontId="19" fillId="10" borderId="19" xfId="0" applyNumberFormat="1" applyFont="1" applyFill="1" applyBorder="1" applyAlignment="1" applyProtection="1">
      <alignment horizontal="center"/>
    </xf>
    <xf numFmtId="164" fontId="19" fillId="10" borderId="18" xfId="0" applyNumberFormat="1" applyFont="1" applyFill="1" applyBorder="1" applyAlignment="1" applyProtection="1">
      <alignment horizontal="center"/>
    </xf>
    <xf numFmtId="0" fontId="8" fillId="9" borderId="46" xfId="0" applyFont="1" applyFill="1" applyBorder="1" applyAlignment="1" applyProtection="1">
      <protection locked="0"/>
    </xf>
    <xf numFmtId="0" fontId="8" fillId="9" borderId="47" xfId="0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center" wrapText="1"/>
    </xf>
    <xf numFmtId="0" fontId="17" fillId="9" borderId="28" xfId="0" applyFont="1" applyFill="1" applyBorder="1" applyAlignment="1" applyProtection="1">
      <alignment horizontal="center"/>
      <protection locked="0"/>
    </xf>
    <xf numFmtId="0" fontId="17" fillId="9" borderId="26" xfId="0" applyFont="1" applyFill="1" applyBorder="1" applyAlignment="1" applyProtection="1">
      <alignment horizontal="center"/>
      <protection locked="0"/>
    </xf>
    <xf numFmtId="0" fontId="18" fillId="0" borderId="52" xfId="0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19" fillId="0" borderId="56" xfId="0" applyFont="1" applyBorder="1" applyAlignment="1" applyProtection="1">
      <alignment horizontal="center"/>
    </xf>
    <xf numFmtId="1" fontId="19" fillId="9" borderId="20" xfId="0" applyNumberFormat="1" applyFont="1" applyFill="1" applyBorder="1" applyAlignment="1" applyProtection="1">
      <alignment horizontal="center"/>
      <protection locked="0"/>
    </xf>
    <xf numFmtId="1" fontId="19" fillId="9" borderId="18" xfId="0" applyNumberFormat="1" applyFont="1" applyFill="1" applyBorder="1" applyAlignment="1" applyProtection="1">
      <alignment horizontal="center"/>
      <protection locked="0"/>
    </xf>
    <xf numFmtId="0" fontId="17" fillId="11" borderId="43" xfId="0" applyFont="1" applyFill="1" applyBorder="1" applyAlignment="1" applyProtection="1">
      <alignment horizontal="center" wrapText="1"/>
    </xf>
    <xf numFmtId="0" fontId="17" fillId="11" borderId="17" xfId="0" applyFont="1" applyFill="1" applyBorder="1" applyAlignment="1" applyProtection="1">
      <alignment horizontal="center" wrapText="1"/>
    </xf>
    <xf numFmtId="0" fontId="17" fillId="11" borderId="56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center" wrapText="1"/>
    </xf>
    <xf numFmtId="0" fontId="17" fillId="11" borderId="0" xfId="0" applyFont="1" applyFill="1" applyBorder="1" applyAlignment="1" applyProtection="1">
      <alignment horizontal="center" wrapText="1"/>
    </xf>
    <xf numFmtId="0" fontId="17" fillId="11" borderId="52" xfId="0" applyFont="1" applyFill="1" applyBorder="1" applyAlignment="1" applyProtection="1">
      <alignment horizontal="center" wrapText="1"/>
    </xf>
    <xf numFmtId="0" fontId="17" fillId="11" borderId="45" xfId="0" applyFont="1" applyFill="1" applyBorder="1" applyAlignment="1" applyProtection="1">
      <alignment horizontal="right" vertical="center" wrapText="1"/>
    </xf>
    <xf numFmtId="0" fontId="17" fillId="11" borderId="0" xfId="0" applyFont="1" applyFill="1" applyBorder="1" applyAlignment="1" applyProtection="1">
      <alignment horizontal="right" vertical="center" wrapText="1"/>
    </xf>
    <xf numFmtId="0" fontId="17" fillId="11" borderId="52" xfId="0" applyFont="1" applyFill="1" applyBorder="1" applyAlignment="1" applyProtection="1">
      <alignment horizontal="right" vertical="center" wrapText="1"/>
    </xf>
    <xf numFmtId="0" fontId="22" fillId="11" borderId="51" xfId="0" applyFont="1" applyFill="1" applyBorder="1" applyAlignment="1" applyProtection="1">
      <alignment horizontal="center"/>
    </xf>
    <xf numFmtId="0" fontId="22" fillId="11" borderId="50" xfId="0" applyFont="1" applyFill="1" applyBorder="1" applyAlignment="1" applyProtection="1">
      <alignment horizontal="center"/>
    </xf>
    <xf numFmtId="0" fontId="22" fillId="11" borderId="57" xfId="0" applyFont="1" applyFill="1" applyBorder="1" applyAlignment="1" applyProtection="1">
      <alignment horizontal="center"/>
    </xf>
    <xf numFmtId="0" fontId="19" fillId="0" borderId="32" xfId="0" applyFont="1" applyBorder="1" applyProtection="1"/>
    <xf numFmtId="0" fontId="19" fillId="0" borderId="55" xfId="0" applyFont="1" applyBorder="1" applyProtection="1"/>
    <xf numFmtId="0" fontId="17" fillId="0" borderId="43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4" fontId="17" fillId="0" borderId="0" xfId="0" applyNumberFormat="1" applyFont="1" applyAlignment="1" applyProtection="1">
      <alignment horizontal="right" wrapText="1"/>
    </xf>
    <xf numFmtId="0" fontId="19" fillId="10" borderId="42" xfId="0" applyFont="1" applyFill="1" applyBorder="1" applyAlignment="1" applyProtection="1">
      <alignment horizontal="center" vertical="center" wrapText="1"/>
    </xf>
    <xf numFmtId="0" fontId="19" fillId="10" borderId="30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wrapText="1"/>
    </xf>
    <xf numFmtId="0" fontId="19" fillId="10" borderId="54" xfId="0" applyFont="1" applyFill="1" applyBorder="1" applyAlignment="1" applyProtection="1">
      <alignment horizontal="right" vertical="center" wrapText="1"/>
    </xf>
    <xf numFmtId="0" fontId="19" fillId="10" borderId="9" xfId="0" applyFont="1" applyFill="1" applyBorder="1" applyAlignment="1" applyProtection="1">
      <alignment horizontal="right" vertical="center" wrapText="1"/>
    </xf>
    <xf numFmtId="0" fontId="19" fillId="10" borderId="8" xfId="0" applyFont="1" applyFill="1" applyBorder="1" applyAlignment="1" applyProtection="1">
      <alignment horizontal="right" vertical="center" wrapText="1"/>
    </xf>
    <xf numFmtId="0" fontId="19" fillId="10" borderId="51" xfId="0" applyFont="1" applyFill="1" applyBorder="1" applyAlignment="1" applyProtection="1">
      <alignment horizontal="right" vertical="center" wrapText="1"/>
    </xf>
    <xf numFmtId="0" fontId="19" fillId="10" borderId="50" xfId="0" applyFont="1" applyFill="1" applyBorder="1" applyAlignment="1" applyProtection="1">
      <alignment horizontal="right" vertical="center" wrapText="1"/>
    </xf>
    <xf numFmtId="0" fontId="19" fillId="10" borderId="49" xfId="0" applyFont="1" applyFill="1" applyBorder="1" applyAlignment="1" applyProtection="1">
      <alignment horizontal="right" vertical="center" wrapText="1"/>
    </xf>
    <xf numFmtId="164" fontId="19" fillId="10" borderId="53" xfId="0" applyNumberFormat="1" applyFont="1" applyFill="1" applyBorder="1" applyAlignment="1" applyProtection="1">
      <alignment horizontal="right" vertical="center"/>
    </xf>
    <xf numFmtId="164" fontId="19" fillId="10" borderId="48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 applyProtection="1"/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/>
    </xf>
    <xf numFmtId="0" fontId="19" fillId="0" borderId="62" xfId="0" applyFont="1" applyBorder="1" applyAlignment="1" applyProtection="1">
      <alignment horizontal="center"/>
    </xf>
    <xf numFmtId="0" fontId="19" fillId="0" borderId="61" xfId="0" applyFont="1" applyBorder="1" applyAlignment="1" applyProtection="1">
      <alignment horizontal="center"/>
    </xf>
    <xf numFmtId="0" fontId="19" fillId="0" borderId="60" xfId="0" applyFont="1" applyBorder="1" applyAlignment="1" applyProtection="1">
      <alignment horizontal="center"/>
    </xf>
    <xf numFmtId="0" fontId="8" fillId="9" borderId="46" xfId="0" applyFont="1" applyFill="1" applyBorder="1" applyAlignment="1" applyProtection="1"/>
    <xf numFmtId="0" fontId="8" fillId="9" borderId="47" xfId="0" applyFont="1" applyFill="1" applyBorder="1" applyAlignment="1" applyProtection="1"/>
    <xf numFmtId="0" fontId="8" fillId="9" borderId="24" xfId="0" applyFont="1" applyFill="1" applyBorder="1" applyAlignment="1" applyProtection="1"/>
    <xf numFmtId="0" fontId="8" fillId="9" borderId="4" xfId="0" applyFont="1" applyFill="1" applyBorder="1" applyAlignment="1" applyProtection="1"/>
    <xf numFmtId="0" fontId="17" fillId="0" borderId="0" xfId="0" applyFont="1"/>
    <xf numFmtId="0" fontId="31" fillId="12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7" xfId="0" applyFont="1" applyBorder="1" applyAlignment="1">
      <alignment vertical="center" wrapText="1"/>
    </xf>
    <xf numFmtId="0" fontId="28" fillId="12" borderId="67" xfId="0" applyFont="1" applyFill="1" applyBorder="1" applyAlignment="1">
      <alignment horizontal="center" vertical="center" wrapText="1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horizontal="center" vertical="center" wrapText="1"/>
    </xf>
    <xf numFmtId="0" fontId="28" fillId="1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/>
    </xf>
    <xf numFmtId="0" fontId="10" fillId="4" borderId="1" xfId="0" applyFont="1" applyFill="1" applyBorder="1" applyAlignment="1" applyProtection="1">
      <alignment horizontal="center"/>
    </xf>
    <xf numFmtId="164" fontId="10" fillId="0" borderId="4" xfId="0" applyNumberFormat="1" applyFont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16" fontId="2" fillId="2" borderId="0" xfId="0" applyNumberFormat="1" applyFont="1" applyFill="1" applyAlignment="1" applyProtection="1">
      <alignment horizontal="left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44" fontId="10" fillId="3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/>
    </xf>
    <xf numFmtId="16" fontId="2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44" fontId="11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/>
    </xf>
    <xf numFmtId="44" fontId="10" fillId="4" borderId="1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10" fillId="3" borderId="3" xfId="0" applyFont="1" applyFill="1" applyBorder="1" applyAlignment="1" applyProtection="1">
      <alignment horizontal="left" wrapText="1"/>
      <protection locked="0"/>
    </xf>
    <xf numFmtId="0" fontId="10" fillId="3" borderId="5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0" fontId="10" fillId="5" borderId="3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44" fontId="11" fillId="4" borderId="2" xfId="0" applyNumberFormat="1" applyFont="1" applyFill="1" applyBorder="1" applyAlignment="1" applyProtection="1">
      <alignment horizontal="center" vertical="center"/>
    </xf>
    <xf numFmtId="44" fontId="11" fillId="4" borderId="6" xfId="0" applyNumberFormat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left"/>
    </xf>
    <xf numFmtId="0" fontId="6" fillId="4" borderId="5" xfId="0" applyFont="1" applyFill="1" applyBorder="1" applyAlignment="1" applyProtection="1">
      <alignment horizontal="left"/>
    </xf>
    <xf numFmtId="0" fontId="6" fillId="4" borderId="4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/>
    </xf>
    <xf numFmtId="44" fontId="10" fillId="4" borderId="1" xfId="0" applyNumberFormat="1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left"/>
    </xf>
    <xf numFmtId="0" fontId="10" fillId="4" borderId="5" xfId="0" applyFont="1" applyFill="1" applyBorder="1" applyAlignment="1" applyProtection="1">
      <alignment horizontal="left"/>
    </xf>
    <xf numFmtId="0" fontId="10" fillId="4" borderId="4" xfId="0" applyFont="1" applyFill="1" applyBorder="1" applyAlignment="1" applyProtection="1">
      <alignment horizontal="left"/>
    </xf>
    <xf numFmtId="44" fontId="10" fillId="5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11" fillId="4" borderId="5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/>
    </xf>
    <xf numFmtId="44" fontId="11" fillId="4" borderId="84" xfId="0" applyNumberFormat="1" applyFont="1" applyFill="1" applyBorder="1" applyAlignment="1" applyProtection="1">
      <alignment horizontal="center" vertical="center"/>
    </xf>
    <xf numFmtId="44" fontId="11" fillId="4" borderId="85" xfId="0" applyNumberFormat="1" applyFont="1" applyFill="1" applyBorder="1" applyAlignment="1" applyProtection="1">
      <alignment horizontal="center" vertical="center"/>
    </xf>
    <xf numFmtId="44" fontId="11" fillId="4" borderId="86" xfId="0" applyNumberFormat="1" applyFont="1" applyFill="1" applyBorder="1" applyAlignment="1" applyProtection="1">
      <alignment horizontal="center" vertical="center"/>
    </xf>
    <xf numFmtId="44" fontId="11" fillId="4" borderId="87" xfId="0" applyNumberFormat="1" applyFont="1" applyFill="1" applyBorder="1" applyAlignment="1" applyProtection="1">
      <alignment horizontal="center" vertical="center"/>
    </xf>
    <xf numFmtId="44" fontId="11" fillId="4" borderId="8" xfId="0" applyNumberFormat="1" applyFont="1" applyFill="1" applyBorder="1" applyAlignment="1" applyProtection="1">
      <alignment horizontal="center" vertical="center"/>
    </xf>
    <xf numFmtId="44" fontId="11" fillId="4" borderId="15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0" fontId="10" fillId="3" borderId="14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44" fontId="11" fillId="4" borderId="10" xfId="0" applyNumberFormat="1" applyFont="1" applyFill="1" applyBorder="1" applyAlignment="1" applyProtection="1">
      <alignment horizontal="center" vertical="center"/>
    </xf>
    <xf numFmtId="44" fontId="11" fillId="4" borderId="13" xfId="0" applyNumberFormat="1" applyFont="1" applyFill="1" applyBorder="1" applyAlignment="1" applyProtection="1">
      <alignment horizontal="center" vertical="center"/>
    </xf>
    <xf numFmtId="44" fontId="10" fillId="4" borderId="4" xfId="0" applyNumberFormat="1" applyFont="1" applyFill="1" applyBorder="1" applyAlignment="1" applyProtection="1">
      <alignment horizontal="center"/>
    </xf>
    <xf numFmtId="44" fontId="11" fillId="4" borderId="84" xfId="0" applyNumberFormat="1" applyFont="1" applyFill="1" applyBorder="1" applyAlignment="1" applyProtection="1">
      <alignment horizontal="center"/>
    </xf>
    <xf numFmtId="44" fontId="11" fillId="4" borderId="85" xfId="0" applyNumberFormat="1" applyFont="1" applyFill="1" applyBorder="1" applyAlignment="1" applyProtection="1">
      <alignment horizontal="center"/>
    </xf>
    <xf numFmtId="44" fontId="10" fillId="3" borderId="78" xfId="0" applyNumberFormat="1" applyFont="1" applyFill="1" applyBorder="1" applyAlignment="1" applyProtection="1">
      <alignment horizontal="center"/>
      <protection locked="0"/>
    </xf>
    <xf numFmtId="0" fontId="10" fillId="3" borderId="79" xfId="0" applyFont="1" applyFill="1" applyBorder="1" applyAlignment="1" applyProtection="1">
      <alignment horizontal="center"/>
      <protection locked="0"/>
    </xf>
    <xf numFmtId="44" fontId="10" fillId="3" borderId="86" xfId="0" applyNumberFormat="1" applyFont="1" applyFill="1" applyBorder="1" applyAlignment="1" applyProtection="1">
      <alignment horizontal="center"/>
      <protection locked="0"/>
    </xf>
    <xf numFmtId="0" fontId="10" fillId="3" borderId="87" xfId="0" applyFont="1" applyFill="1" applyBorder="1" applyAlignment="1" applyProtection="1">
      <alignment horizontal="center"/>
      <protection locked="0"/>
    </xf>
    <xf numFmtId="44" fontId="10" fillId="4" borderId="3" xfId="0" applyNumberFormat="1" applyFont="1" applyFill="1" applyBorder="1" applyAlignment="1" applyProtection="1">
      <alignment horizontal="center"/>
    </xf>
    <xf numFmtId="44" fontId="10" fillId="3" borderId="80" xfId="0" applyNumberFormat="1" applyFont="1" applyFill="1" applyBorder="1" applyAlignment="1" applyProtection="1">
      <alignment horizontal="center"/>
      <protection locked="0"/>
    </xf>
    <xf numFmtId="0" fontId="10" fillId="3" borderId="81" xfId="0" applyFont="1" applyFill="1" applyBorder="1" applyAlignment="1" applyProtection="1">
      <alignment horizontal="center"/>
      <protection locked="0"/>
    </xf>
    <xf numFmtId="44" fontId="11" fillId="4" borderId="4" xfId="0" applyNumberFormat="1" applyFont="1" applyFill="1" applyBorder="1" applyAlignment="1" applyProtection="1">
      <alignment horizontal="center"/>
    </xf>
    <xf numFmtId="0" fontId="6" fillId="4" borderId="82" xfId="0" applyFont="1" applyFill="1" applyBorder="1" applyAlignment="1" applyProtection="1">
      <alignment horizontal="center"/>
    </xf>
    <xf numFmtId="0" fontId="6" fillId="4" borderId="83" xfId="0" applyFont="1" applyFill="1" applyBorder="1" applyAlignment="1" applyProtection="1">
      <alignment horizontal="center"/>
    </xf>
    <xf numFmtId="44" fontId="11" fillId="4" borderId="76" xfId="0" applyNumberFormat="1" applyFont="1" applyFill="1" applyBorder="1" applyAlignment="1" applyProtection="1">
      <alignment horizontal="center"/>
    </xf>
    <xf numFmtId="44" fontId="11" fillId="4" borderId="77" xfId="0" applyNumberFormat="1" applyFont="1" applyFill="1" applyBorder="1" applyAlignment="1" applyProtection="1">
      <alignment horizontal="center"/>
    </xf>
    <xf numFmtId="44" fontId="10" fillId="4" borderId="78" xfId="0" applyNumberFormat="1" applyFont="1" applyFill="1" applyBorder="1" applyAlignment="1" applyProtection="1">
      <alignment horizontal="center"/>
    </xf>
    <xf numFmtId="0" fontId="10" fillId="4" borderId="79" xfId="0" applyFont="1" applyFill="1" applyBorder="1" applyAlignment="1" applyProtection="1">
      <alignment horizontal="center"/>
    </xf>
    <xf numFmtId="44" fontId="11" fillId="4" borderId="74" xfId="0" applyNumberFormat="1" applyFont="1" applyFill="1" applyBorder="1" applyAlignment="1" applyProtection="1">
      <alignment horizontal="center" vertical="center"/>
    </xf>
    <xf numFmtId="44" fontId="11" fillId="4" borderId="75" xfId="0" applyNumberFormat="1" applyFont="1" applyFill="1" applyBorder="1" applyAlignment="1" applyProtection="1">
      <alignment horizontal="center" vertical="center"/>
    </xf>
    <xf numFmtId="44" fontId="11" fillId="4" borderId="3" xfId="0" applyNumberFormat="1" applyFont="1" applyFill="1" applyBorder="1" applyAlignment="1" applyProtection="1">
      <alignment horizontal="center"/>
    </xf>
    <xf numFmtId="44" fontId="11" fillId="4" borderId="6" xfId="0" applyNumberFormat="1" applyFont="1" applyFill="1" applyBorder="1" applyAlignment="1" applyProtection="1">
      <alignment horizontal="center"/>
    </xf>
    <xf numFmtId="44" fontId="11" fillId="4" borderId="13" xfId="0" applyNumberFormat="1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37" fillId="14" borderId="1" xfId="12" applyFont="1" applyFill="1" applyBorder="1" applyAlignment="1" applyProtection="1">
      <alignment horizontal="left" wrapText="1"/>
    </xf>
    <xf numFmtId="0" fontId="36" fillId="14" borderId="1" xfId="12" applyFont="1" applyFill="1" applyBorder="1" applyAlignment="1" applyProtection="1">
      <alignment horizontal="left" wrapText="1"/>
    </xf>
    <xf numFmtId="0" fontId="7" fillId="4" borderId="3" xfId="3" applyFont="1" applyFill="1" applyBorder="1" applyAlignment="1" applyProtection="1">
      <alignment horizontal="left"/>
    </xf>
    <xf numFmtId="0" fontId="7" fillId="4" borderId="4" xfId="3" applyFont="1" applyFill="1" applyBorder="1" applyAlignment="1" applyProtection="1">
      <alignment horizontal="left"/>
    </xf>
    <xf numFmtId="0" fontId="7" fillId="3" borderId="3" xfId="3" applyFont="1" applyFill="1" applyBorder="1" applyAlignment="1" applyProtection="1">
      <alignment horizontal="left"/>
      <protection locked="0"/>
    </xf>
    <xf numFmtId="0" fontId="7" fillId="3" borderId="4" xfId="3" applyFont="1" applyFill="1" applyBorder="1" applyAlignment="1" applyProtection="1">
      <alignment horizontal="left"/>
      <protection locked="0"/>
    </xf>
  </cellXfs>
  <cellStyles count="18">
    <cellStyle name="Euro" xfId="11"/>
    <cellStyle name="Euro 2" xfId="13"/>
    <cellStyle name="Prozent" xfId="2" builtinId="5"/>
    <cellStyle name="Prozent 2" xfId="5"/>
    <cellStyle name="Prozent 2 2" xfId="14"/>
    <cellStyle name="Prozent 3" xfId="4"/>
    <cellStyle name="Prozent 3 2" xfId="15"/>
    <cellStyle name="Standard" xfId="0" builtinId="0"/>
    <cellStyle name="Standard 2" xfId="6"/>
    <cellStyle name="Standard 2 2" xfId="7"/>
    <cellStyle name="Standard 2 3" xfId="12"/>
    <cellStyle name="Standard 3" xfId="8"/>
    <cellStyle name="Standard 4" xfId="3"/>
    <cellStyle name="Währung" xfId="1" builtinId="4"/>
    <cellStyle name="Währung 2" xfId="10"/>
    <cellStyle name="Währung 2 2" xfId="16"/>
    <cellStyle name="Währung 3" xfId="9"/>
    <cellStyle name="Währung 3 2" xfId="17"/>
  </cellStyles>
  <dxfs count="124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4" tint="0.79998168889431442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781875</xdr:colOff>
      <xdr:row>1</xdr:row>
      <xdr:rowOff>9525</xdr:rowOff>
    </xdr:from>
    <xdr:to>
      <xdr:col>13</xdr:col>
      <xdr:colOff>696853</xdr:colOff>
      <xdr:row>4</xdr:row>
      <xdr:rowOff>57150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9163875" y="190500"/>
          <a:ext cx="242957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6</xdr:row>
      <xdr:rowOff>66675</xdr:rowOff>
    </xdr:to>
    <xdr:pic>
      <xdr:nvPicPr>
        <xdr:cNvPr id="6" name="Picture 2" descr="C:\Users\Regine.Meissner\AppData\Local\Microsoft\Windows\Temporary Internet Files\Content.Outlook\1MWP2VYB\B-STK-14008_Landesentw_Nds_Europa-fuer-Niedersachsen_Logo_RGB_200px (2)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76200</xdr:rowOff>
    </xdr:from>
    <xdr:to>
      <xdr:col>3</xdr:col>
      <xdr:colOff>361950</xdr:colOff>
      <xdr:row>5</xdr:row>
      <xdr:rowOff>128820</xdr:rowOff>
    </xdr:to>
    <xdr:pic>
      <xdr:nvPicPr>
        <xdr:cNvPr id="9" name="Picture 3" descr="G:\Produkte\Vorlagen\Logos\EU-Label\EU-Logo\EU_PC-farbi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6200"/>
          <a:ext cx="1162050" cy="957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107"/>
  <sheetViews>
    <sheetView showGridLines="0" tabSelected="1" zoomScaleNormal="100" workbookViewId="0">
      <selection activeCell="C14" sqref="C14:L15"/>
    </sheetView>
  </sheetViews>
  <sheetFormatPr baseColWidth="10" defaultRowHeight="14.25" x14ac:dyDescent="0.2"/>
  <cols>
    <col min="1" max="16384" width="11" style="333"/>
  </cols>
  <sheetData>
    <row r="1" spans="3:12" s="376" customFormat="1" x14ac:dyDescent="0.2"/>
    <row r="2" spans="3:12" s="376" customFormat="1" x14ac:dyDescent="0.2"/>
    <row r="3" spans="3:12" s="376" customFormat="1" x14ac:dyDescent="0.2"/>
    <row r="4" spans="3:12" s="376" customFormat="1" x14ac:dyDescent="0.2"/>
    <row r="5" spans="3:12" s="376" customFormat="1" x14ac:dyDescent="0.2"/>
    <row r="6" spans="3:12" s="376" customFormat="1" x14ac:dyDescent="0.2"/>
    <row r="7" spans="3:12" s="376" customFormat="1" x14ac:dyDescent="0.2"/>
    <row r="8" spans="3:12" s="376" customFormat="1" x14ac:dyDescent="0.2"/>
    <row r="9" spans="3:12" s="376" customFormat="1" x14ac:dyDescent="0.2">
      <c r="C9" s="556" t="s">
        <v>496</v>
      </c>
      <c r="D9" s="556"/>
      <c r="E9" s="556"/>
      <c r="F9" s="556"/>
      <c r="G9" s="556"/>
      <c r="H9" s="556"/>
      <c r="I9" s="556"/>
      <c r="J9" s="556"/>
      <c r="K9" s="556"/>
      <c r="L9" s="556"/>
    </row>
    <row r="10" spans="3:12" s="376" customFormat="1" x14ac:dyDescent="0.2">
      <c r="C10" s="556"/>
      <c r="D10" s="556"/>
      <c r="E10" s="556"/>
      <c r="F10" s="556"/>
      <c r="G10" s="556"/>
      <c r="H10" s="556"/>
      <c r="I10" s="556"/>
      <c r="J10" s="556"/>
      <c r="K10" s="556"/>
      <c r="L10" s="556"/>
    </row>
    <row r="11" spans="3:12" s="376" customFormat="1" ht="30" customHeight="1" x14ac:dyDescent="0.2">
      <c r="C11" s="556"/>
      <c r="D11" s="556"/>
      <c r="E11" s="556"/>
      <c r="F11" s="556"/>
      <c r="G11" s="556"/>
      <c r="H11" s="556"/>
      <c r="I11" s="556"/>
      <c r="J11" s="556"/>
      <c r="K11" s="556"/>
      <c r="L11" s="556"/>
    </row>
    <row r="12" spans="3:12" s="376" customFormat="1" x14ac:dyDescent="0.2"/>
    <row r="13" spans="3:12" s="376" customFormat="1" x14ac:dyDescent="0.2"/>
    <row r="14" spans="3:12" s="376" customFormat="1" x14ac:dyDescent="0.2">
      <c r="C14" s="557" t="s">
        <v>473</v>
      </c>
      <c r="D14" s="557"/>
      <c r="E14" s="557"/>
      <c r="F14" s="557"/>
      <c r="G14" s="557"/>
      <c r="H14" s="557"/>
      <c r="I14" s="557"/>
      <c r="J14" s="557"/>
      <c r="K14" s="557"/>
      <c r="L14" s="557"/>
    </row>
    <row r="15" spans="3:12" s="376" customFormat="1" x14ac:dyDescent="0.2">
      <c r="C15" s="557"/>
      <c r="D15" s="557"/>
      <c r="E15" s="557"/>
      <c r="F15" s="557"/>
      <c r="G15" s="557"/>
      <c r="H15" s="557"/>
      <c r="I15" s="557"/>
      <c r="J15" s="557"/>
      <c r="K15" s="557"/>
      <c r="L15" s="557"/>
    </row>
    <row r="16" spans="3:12" s="378" customFormat="1" ht="15" x14ac:dyDescent="0.2">
      <c r="C16" s="377"/>
      <c r="D16" s="377"/>
      <c r="E16" s="377"/>
      <c r="F16" s="377"/>
      <c r="G16" s="377"/>
      <c r="H16" s="377"/>
      <c r="I16" s="377"/>
      <c r="J16" s="377"/>
      <c r="K16" s="377"/>
      <c r="L16" s="377"/>
    </row>
    <row r="17" spans="2:12" s="378" customFormat="1" ht="15" x14ac:dyDescent="0.25">
      <c r="B17" s="558" t="s">
        <v>5</v>
      </c>
      <c r="C17" s="558"/>
      <c r="D17" s="552"/>
      <c r="E17" s="553"/>
      <c r="F17" s="553"/>
      <c r="G17" s="553"/>
      <c r="H17" s="553"/>
      <c r="I17" s="553"/>
      <c r="J17" s="553"/>
      <c r="K17" s="553"/>
      <c r="L17" s="554"/>
    </row>
    <row r="18" spans="2:12" s="378" customFormat="1" ht="15" x14ac:dyDescent="0.25">
      <c r="B18" s="558" t="s">
        <v>0</v>
      </c>
      <c r="C18" s="558"/>
      <c r="D18" s="552"/>
      <c r="E18" s="553"/>
      <c r="F18" s="553"/>
      <c r="G18" s="553"/>
      <c r="H18" s="553"/>
      <c r="I18" s="553"/>
      <c r="J18" s="553"/>
      <c r="K18" s="553"/>
      <c r="L18" s="554"/>
    </row>
    <row r="19" spans="2:12" s="378" customFormat="1" ht="15" x14ac:dyDescent="0.25">
      <c r="B19" s="555" t="s">
        <v>1</v>
      </c>
      <c r="C19" s="555"/>
      <c r="D19" s="552"/>
      <c r="E19" s="553"/>
      <c r="F19" s="553"/>
      <c r="G19" s="553"/>
      <c r="H19" s="553"/>
      <c r="I19" s="553"/>
      <c r="J19" s="553"/>
      <c r="K19" s="553"/>
      <c r="L19" s="554"/>
    </row>
    <row r="20" spans="2:12" s="378" customFormat="1" ht="15" x14ac:dyDescent="0.25">
      <c r="B20" s="555" t="s">
        <v>2</v>
      </c>
      <c r="C20" s="555"/>
      <c r="D20" s="552"/>
      <c r="E20" s="553"/>
      <c r="F20" s="553"/>
      <c r="G20" s="553"/>
      <c r="H20" s="553"/>
      <c r="I20" s="553"/>
      <c r="J20" s="553"/>
      <c r="K20" s="553"/>
      <c r="L20" s="554"/>
    </row>
    <row r="21" spans="2:12" s="378" customFormat="1" ht="15" x14ac:dyDescent="0.25">
      <c r="B21" s="555" t="s">
        <v>3</v>
      </c>
      <c r="C21" s="555"/>
      <c r="D21" s="552"/>
      <c r="E21" s="553"/>
      <c r="F21" s="553"/>
      <c r="G21" s="553"/>
      <c r="H21" s="553"/>
      <c r="I21" s="553"/>
      <c r="J21" s="553"/>
      <c r="K21" s="553"/>
      <c r="L21" s="554"/>
    </row>
    <row r="22" spans="2:12" s="378" customFormat="1" x14ac:dyDescent="0.2"/>
    <row r="23" spans="2:12" s="378" customFormat="1" x14ac:dyDescent="0.2"/>
    <row r="24" spans="2:12" s="378" customFormat="1" x14ac:dyDescent="0.2"/>
    <row r="25" spans="2:12" s="378" customFormat="1" ht="15" x14ac:dyDescent="0.25">
      <c r="B25" s="551" t="s">
        <v>4</v>
      </c>
      <c r="C25" s="551"/>
      <c r="D25" s="379" t="s">
        <v>10</v>
      </c>
      <c r="E25" s="2"/>
      <c r="F25" s="380"/>
      <c r="G25" s="379" t="s">
        <v>9</v>
      </c>
      <c r="H25" s="2"/>
    </row>
    <row r="26" spans="2:12" s="378" customFormat="1" x14ac:dyDescent="0.2"/>
    <row r="27" spans="2:12" s="378" customFormat="1" x14ac:dyDescent="0.2"/>
    <row r="28" spans="2:12" s="378" customFormat="1" ht="15" x14ac:dyDescent="0.25">
      <c r="B28" s="380" t="s">
        <v>8</v>
      </c>
      <c r="E28" s="382"/>
    </row>
    <row r="29" spans="2:12" s="378" customFormat="1" x14ac:dyDescent="0.2"/>
    <row r="30" spans="2:12" s="378" customFormat="1" x14ac:dyDescent="0.2"/>
    <row r="31" spans="2:12" s="378" customFormat="1" ht="15" x14ac:dyDescent="0.25">
      <c r="B31" s="380" t="s">
        <v>11</v>
      </c>
      <c r="E31" s="383"/>
    </row>
    <row r="32" spans="2:12" s="378" customFormat="1" x14ac:dyDescent="0.2"/>
    <row r="33" s="378" customFormat="1" x14ac:dyDescent="0.2"/>
    <row r="34" s="378" customFormat="1" x14ac:dyDescent="0.2"/>
    <row r="35" s="378" customFormat="1" x14ac:dyDescent="0.2"/>
    <row r="36" s="378" customFormat="1" x14ac:dyDescent="0.2"/>
    <row r="37" s="378" customFormat="1" x14ac:dyDescent="0.2"/>
    <row r="38" s="378" customFormat="1" x14ac:dyDescent="0.2"/>
    <row r="39" s="378" customFormat="1" x14ac:dyDescent="0.2"/>
    <row r="40" s="378" customFormat="1" x14ac:dyDescent="0.2"/>
    <row r="41" s="378" customFormat="1" x14ac:dyDescent="0.2"/>
    <row r="42" s="378" customFormat="1" x14ac:dyDescent="0.2"/>
    <row r="43" s="378" customFormat="1" x14ac:dyDescent="0.2"/>
    <row r="44" s="378" customFormat="1" x14ac:dyDescent="0.2"/>
    <row r="45" s="378" customFormat="1" x14ac:dyDescent="0.2"/>
    <row r="46" s="378" customFormat="1" x14ac:dyDescent="0.2"/>
    <row r="47" s="378" customFormat="1" x14ac:dyDescent="0.2"/>
    <row r="48" s="378" customFormat="1" x14ac:dyDescent="0.2"/>
    <row r="49" s="378" customFormat="1" x14ac:dyDescent="0.2"/>
    <row r="50" s="378" customFormat="1" x14ac:dyDescent="0.2"/>
    <row r="51" s="378" customFormat="1" x14ac:dyDescent="0.2"/>
    <row r="52" s="378" customFormat="1" x14ac:dyDescent="0.2"/>
    <row r="53" s="378" customFormat="1" x14ac:dyDescent="0.2"/>
    <row r="54" s="378" customFormat="1" x14ac:dyDescent="0.2"/>
    <row r="55" s="378" customFormat="1" x14ac:dyDescent="0.2"/>
    <row r="56" s="378" customFormat="1" x14ac:dyDescent="0.2"/>
    <row r="57" s="378" customFormat="1" x14ac:dyDescent="0.2"/>
    <row r="58" s="378" customFormat="1" x14ac:dyDescent="0.2"/>
    <row r="59" s="378" customFormat="1" x14ac:dyDescent="0.2"/>
    <row r="60" s="378" customFormat="1" x14ac:dyDescent="0.2"/>
    <row r="61" s="378" customFormat="1" x14ac:dyDescent="0.2"/>
    <row r="62" s="378" customFormat="1" x14ac:dyDescent="0.2"/>
    <row r="63" s="378" customFormat="1" x14ac:dyDescent="0.2"/>
    <row r="64" s="378" customFormat="1" x14ac:dyDescent="0.2"/>
    <row r="65" s="378" customFormat="1" x14ac:dyDescent="0.2"/>
    <row r="66" s="378" customFormat="1" x14ac:dyDescent="0.2"/>
    <row r="67" s="378" customFormat="1" x14ac:dyDescent="0.2"/>
    <row r="68" s="378" customFormat="1" x14ac:dyDescent="0.2"/>
    <row r="69" s="378" customFormat="1" x14ac:dyDescent="0.2"/>
    <row r="70" s="378" customFormat="1" x14ac:dyDescent="0.2"/>
    <row r="71" s="378" customFormat="1" x14ac:dyDescent="0.2"/>
    <row r="72" s="378" customFormat="1" x14ac:dyDescent="0.2"/>
    <row r="73" s="378" customFormat="1" x14ac:dyDescent="0.2"/>
    <row r="74" s="378" customFormat="1" x14ac:dyDescent="0.2"/>
    <row r="75" s="378" customFormat="1" x14ac:dyDescent="0.2"/>
    <row r="76" s="378" customFormat="1" x14ac:dyDescent="0.2"/>
    <row r="77" s="378" customFormat="1" x14ac:dyDescent="0.2"/>
    <row r="78" s="378" customFormat="1" x14ac:dyDescent="0.2"/>
    <row r="79" s="378" customFormat="1" x14ac:dyDescent="0.2"/>
    <row r="80" s="378" customFormat="1" x14ac:dyDescent="0.2"/>
    <row r="81" s="378" customFormat="1" x14ac:dyDescent="0.2"/>
    <row r="82" s="378" customFormat="1" x14ac:dyDescent="0.2"/>
    <row r="83" s="378" customFormat="1" x14ac:dyDescent="0.2"/>
    <row r="84" s="378" customFormat="1" x14ac:dyDescent="0.2"/>
    <row r="85" s="378" customFormat="1" x14ac:dyDescent="0.2"/>
    <row r="86" s="378" customFormat="1" x14ac:dyDescent="0.2"/>
    <row r="87" s="378" customFormat="1" x14ac:dyDescent="0.2"/>
    <row r="88" s="378" customFormat="1" x14ac:dyDescent="0.2"/>
    <row r="89" s="378" customFormat="1" x14ac:dyDescent="0.2"/>
    <row r="90" s="378" customFormat="1" x14ac:dyDescent="0.2"/>
    <row r="91" s="378" customFormat="1" x14ac:dyDescent="0.2"/>
    <row r="92" s="378" customFormat="1" x14ac:dyDescent="0.2"/>
    <row r="93" s="378" customFormat="1" x14ac:dyDescent="0.2"/>
    <row r="94" s="378" customFormat="1" x14ac:dyDescent="0.2"/>
    <row r="95" s="378" customFormat="1" x14ac:dyDescent="0.2"/>
    <row r="96" s="378" customFormat="1" x14ac:dyDescent="0.2"/>
    <row r="97" spans="2:2" s="378" customFormat="1" x14ac:dyDescent="0.2"/>
    <row r="98" spans="2:2" s="378" customFormat="1" x14ac:dyDescent="0.2"/>
    <row r="99" spans="2:2" s="378" customFormat="1" x14ac:dyDescent="0.2"/>
    <row r="100" spans="2:2" s="378" customFormat="1" x14ac:dyDescent="0.2"/>
    <row r="101" spans="2:2" s="378" customFormat="1" x14ac:dyDescent="0.2"/>
    <row r="102" spans="2:2" s="378" customFormat="1" x14ac:dyDescent="0.2"/>
    <row r="106" spans="2:2" x14ac:dyDescent="0.2">
      <c r="B106" s="381" t="s">
        <v>6</v>
      </c>
    </row>
    <row r="107" spans="2:2" x14ac:dyDescent="0.2">
      <c r="B107" s="381" t="s">
        <v>7</v>
      </c>
    </row>
  </sheetData>
  <sheetProtection selectLockedCells="1"/>
  <mergeCells count="13">
    <mergeCell ref="C9:L11"/>
    <mergeCell ref="C14:L15"/>
    <mergeCell ref="B18:C18"/>
    <mergeCell ref="B19:C19"/>
    <mergeCell ref="B20:C20"/>
    <mergeCell ref="B17:C17"/>
    <mergeCell ref="D17:L17"/>
    <mergeCell ref="B25:C25"/>
    <mergeCell ref="D18:L18"/>
    <mergeCell ref="D19:L19"/>
    <mergeCell ref="D20:L20"/>
    <mergeCell ref="D21:L21"/>
    <mergeCell ref="B21:C21"/>
  </mergeCells>
  <dataValidations count="6">
    <dataValidation type="list" allowBlank="1" showInputMessage="1" showErrorMessage="1" sqref="D17:L17">
      <formula1>$B$106:$B$107</formula1>
    </dataValidation>
    <dataValidation type="date" operator="greaterThan" allowBlank="1" showInputMessage="1" showErrorMessage="1" error="Bitte ausschließlich Datum ab 01.01.2016 eintragen." sqref="E25">
      <formula1>42370</formula1>
    </dataValidation>
    <dataValidation type="date" operator="greaterThan" allowBlank="1" showInputMessage="1" showErrorMessage="1" error="Bitte ausschließlich Datum nach Projektbeginn eintragen." sqref="H25">
      <formula1>E25</formula1>
    </dataValidation>
    <dataValidation allowBlank="1" showInputMessage="1" showErrorMessage="1" prompt="Bitte Antragsnummer aus dem Kundenportal der NBank übernehmen." sqref="D20:L20"/>
    <dataValidation type="whole" allowBlank="1" showInputMessage="1" showErrorMessage="1" prompt="Bitte hier Anzahl der Teilnehmenden eintragen." sqref="E28">
      <formula1>1</formula1>
      <formula2>1000</formula2>
    </dataValidation>
    <dataValidation type="whole" allowBlank="1" showInputMessage="1" showErrorMessage="1" prompt="Bitte hier geplante Stunden aller Teilnehmenden eintragen." sqref="E31">
      <formula1>1</formula1>
      <formula2>1000000</formula2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www.nbank.de&amp;R&amp;8Erläuterungen zum Finanzierungsplan Version 1.2 (23.03.2016)</oddFooter>
  </headerFooter>
  <colBreaks count="1" manualBreakCount="1">
    <brk id="14" max="1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Durchschnittssätze!$D$71:$D$76</xm:f>
          </x14:formula1>
          <xm:sqref>D21:L21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Z108"/>
  <sheetViews>
    <sheetView showGridLines="0" zoomScaleNormal="100" workbookViewId="0">
      <selection activeCell="B90" sqref="B90:C90"/>
    </sheetView>
  </sheetViews>
  <sheetFormatPr baseColWidth="10" defaultRowHeight="14.25" x14ac:dyDescent="0.2"/>
  <cols>
    <col min="1" max="1" width="3.25" style="333" customWidth="1"/>
    <col min="2" max="2" width="20.125" style="333" customWidth="1"/>
    <col min="3" max="3" width="17.5" style="333" customWidth="1"/>
    <col min="4" max="4" width="11" style="333" customWidth="1"/>
    <col min="5" max="5" width="11.25" style="333" customWidth="1"/>
    <col min="6" max="6" width="12" style="333" customWidth="1"/>
    <col min="7" max="8" width="11" style="333"/>
    <col min="9" max="9" width="18.625" style="333" customWidth="1"/>
    <col min="10" max="10" width="11" style="333" customWidth="1"/>
    <col min="11" max="11" width="17.125" style="333" customWidth="1"/>
    <col min="12" max="12" width="12.75" style="333" customWidth="1"/>
    <col min="13" max="13" width="11" style="333"/>
    <col min="14" max="14" width="12" style="333" customWidth="1"/>
    <col min="15" max="15" width="14.125" style="333" customWidth="1"/>
    <col min="16" max="16384" width="11" style="333"/>
  </cols>
  <sheetData>
    <row r="1" spans="1:26" x14ac:dyDescent="0.2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ht="15" x14ac:dyDescent="0.25">
      <c r="A2" s="559" t="s">
        <v>12</v>
      </c>
      <c r="B2" s="559"/>
      <c r="C2" s="559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x14ac:dyDescent="0.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ht="15" x14ac:dyDescent="0.25">
      <c r="A5" s="388" t="s">
        <v>13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</row>
    <row r="6" spans="1:26" x14ac:dyDescent="0.2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1:26" ht="42" customHeight="1" x14ac:dyDescent="0.2">
      <c r="B7" s="389" t="s">
        <v>14</v>
      </c>
      <c r="C7" s="389" t="s">
        <v>15</v>
      </c>
      <c r="D7" s="389" t="s">
        <v>24</v>
      </c>
      <c r="E7" s="389" t="s">
        <v>26</v>
      </c>
      <c r="F7" s="389" t="s">
        <v>18</v>
      </c>
      <c r="G7" s="389" t="s">
        <v>16</v>
      </c>
      <c r="H7" s="389" t="s">
        <v>17</v>
      </c>
      <c r="I7" s="389" t="s">
        <v>23</v>
      </c>
      <c r="J7" s="588" t="s">
        <v>20</v>
      </c>
      <c r="K7" s="589"/>
      <c r="L7" s="389" t="s">
        <v>19</v>
      </c>
      <c r="M7" s="389" t="s">
        <v>468</v>
      </c>
      <c r="N7" s="389" t="s">
        <v>22</v>
      </c>
      <c r="O7" s="389" t="s">
        <v>21</v>
      </c>
    </row>
    <row r="8" spans="1:26" x14ac:dyDescent="0.2">
      <c r="B8" s="414"/>
      <c r="C8" s="415"/>
      <c r="D8" s="415"/>
      <c r="E8" s="390" t="str">
        <f>IF(D8="","",F8/D8)</f>
        <v/>
      </c>
      <c r="F8" s="415"/>
      <c r="G8" s="416"/>
      <c r="H8" s="416"/>
      <c r="I8" s="415"/>
      <c r="J8" s="569"/>
      <c r="K8" s="570"/>
      <c r="L8" s="391" t="str">
        <f>IF(OR(F8="",F8=0),"",
IF(E8&gt;100%,"Fehler",
ROUND(1664/39.8*IF(D8&lt;39.8,D8*E8,F8)/365*(H8-G8),2)))</f>
        <v/>
      </c>
      <c r="M8" s="515"/>
      <c r="N8" s="515"/>
      <c r="O8" s="516"/>
    </row>
    <row r="9" spans="1:26" x14ac:dyDescent="0.2">
      <c r="B9" s="414"/>
      <c r="C9" s="414"/>
      <c r="D9" s="414"/>
      <c r="E9" s="390" t="str">
        <f t="shared" ref="E9:E27" si="0">IF(D9="","",F9/D9)</f>
        <v/>
      </c>
      <c r="F9" s="414"/>
      <c r="G9" s="416"/>
      <c r="H9" s="416"/>
      <c r="I9" s="414"/>
      <c r="J9" s="569"/>
      <c r="K9" s="570"/>
      <c r="L9" s="391" t="str">
        <f t="shared" ref="L9:L27" si="1">IF(OR(F9="",F9=0),"",
IF(E9&gt;100%,"Fehler",
ROUND(1664/39.8*IF(D9&lt;39.8,D9*E9,F9)/365*(H9-G9),2)))</f>
        <v/>
      </c>
      <c r="M9" s="517"/>
      <c r="N9" s="517"/>
      <c r="O9" s="518"/>
    </row>
    <row r="10" spans="1:26" x14ac:dyDescent="0.2">
      <c r="B10" s="414"/>
      <c r="C10" s="414"/>
      <c r="D10" s="414"/>
      <c r="E10" s="390" t="str">
        <f t="shared" si="0"/>
        <v/>
      </c>
      <c r="F10" s="414"/>
      <c r="G10" s="416"/>
      <c r="H10" s="416"/>
      <c r="I10" s="414"/>
      <c r="J10" s="569"/>
      <c r="K10" s="570"/>
      <c r="L10" s="391" t="str">
        <f t="shared" si="1"/>
        <v/>
      </c>
      <c r="M10" s="517"/>
      <c r="N10" s="517"/>
      <c r="O10" s="518"/>
    </row>
    <row r="11" spans="1:26" x14ac:dyDescent="0.2">
      <c r="B11" s="414"/>
      <c r="C11" s="414"/>
      <c r="D11" s="414"/>
      <c r="E11" s="390" t="str">
        <f t="shared" si="0"/>
        <v/>
      </c>
      <c r="F11" s="414"/>
      <c r="G11" s="416"/>
      <c r="H11" s="416"/>
      <c r="I11" s="414"/>
      <c r="J11" s="569"/>
      <c r="K11" s="570"/>
      <c r="L11" s="391" t="str">
        <f t="shared" si="1"/>
        <v/>
      </c>
      <c r="M11" s="517"/>
      <c r="N11" s="517"/>
      <c r="O11" s="518"/>
    </row>
    <row r="12" spans="1:26" x14ac:dyDescent="0.2">
      <c r="B12" s="414"/>
      <c r="C12" s="414"/>
      <c r="D12" s="414"/>
      <c r="E12" s="390" t="str">
        <f t="shared" si="0"/>
        <v/>
      </c>
      <c r="F12" s="414"/>
      <c r="G12" s="416"/>
      <c r="H12" s="416"/>
      <c r="I12" s="414"/>
      <c r="J12" s="569"/>
      <c r="K12" s="570"/>
      <c r="L12" s="391" t="str">
        <f t="shared" si="1"/>
        <v/>
      </c>
      <c r="M12" s="517"/>
      <c r="N12" s="517"/>
      <c r="O12" s="518"/>
    </row>
    <row r="13" spans="1:26" x14ac:dyDescent="0.2">
      <c r="B13" s="414"/>
      <c r="C13" s="414"/>
      <c r="D13" s="414"/>
      <c r="E13" s="390" t="str">
        <f t="shared" si="0"/>
        <v/>
      </c>
      <c r="F13" s="414"/>
      <c r="G13" s="416"/>
      <c r="H13" s="416"/>
      <c r="I13" s="414"/>
      <c r="J13" s="569"/>
      <c r="K13" s="570"/>
      <c r="L13" s="391" t="str">
        <f t="shared" si="1"/>
        <v/>
      </c>
      <c r="M13" s="517"/>
      <c r="N13" s="517"/>
      <c r="O13" s="518"/>
    </row>
    <row r="14" spans="1:26" x14ac:dyDescent="0.2">
      <c r="B14" s="414"/>
      <c r="C14" s="414"/>
      <c r="D14" s="414"/>
      <c r="E14" s="390" t="str">
        <f t="shared" si="0"/>
        <v/>
      </c>
      <c r="F14" s="414"/>
      <c r="G14" s="416"/>
      <c r="H14" s="416"/>
      <c r="I14" s="414"/>
      <c r="J14" s="569"/>
      <c r="K14" s="570"/>
      <c r="L14" s="391" t="str">
        <f t="shared" si="1"/>
        <v/>
      </c>
      <c r="M14" s="517"/>
      <c r="N14" s="517"/>
      <c r="O14" s="518"/>
    </row>
    <row r="15" spans="1:26" x14ac:dyDescent="0.2">
      <c r="B15" s="414"/>
      <c r="C15" s="414"/>
      <c r="D15" s="414"/>
      <c r="E15" s="390" t="str">
        <f t="shared" si="0"/>
        <v/>
      </c>
      <c r="F15" s="414"/>
      <c r="G15" s="416"/>
      <c r="H15" s="416"/>
      <c r="I15" s="414"/>
      <c r="J15" s="569"/>
      <c r="K15" s="570"/>
      <c r="L15" s="391" t="str">
        <f t="shared" si="1"/>
        <v/>
      </c>
      <c r="M15" s="517"/>
      <c r="N15" s="517"/>
      <c r="O15" s="518"/>
    </row>
    <row r="16" spans="1:26" x14ac:dyDescent="0.2">
      <c r="B16" s="414"/>
      <c r="C16" s="414"/>
      <c r="D16" s="414"/>
      <c r="E16" s="390" t="str">
        <f t="shared" si="0"/>
        <v/>
      </c>
      <c r="F16" s="414"/>
      <c r="G16" s="416"/>
      <c r="H16" s="416"/>
      <c r="I16" s="414"/>
      <c r="J16" s="569"/>
      <c r="K16" s="570"/>
      <c r="L16" s="391" t="str">
        <f t="shared" si="1"/>
        <v/>
      </c>
      <c r="M16" s="517"/>
      <c r="N16" s="517"/>
      <c r="O16" s="518"/>
    </row>
    <row r="17" spans="2:15" x14ac:dyDescent="0.2">
      <c r="B17" s="414"/>
      <c r="C17" s="414"/>
      <c r="D17" s="414"/>
      <c r="E17" s="390" t="str">
        <f t="shared" si="0"/>
        <v/>
      </c>
      <c r="F17" s="414"/>
      <c r="G17" s="416"/>
      <c r="H17" s="416"/>
      <c r="I17" s="414"/>
      <c r="J17" s="569"/>
      <c r="K17" s="570"/>
      <c r="L17" s="391" t="str">
        <f t="shared" si="1"/>
        <v/>
      </c>
      <c r="M17" s="517"/>
      <c r="N17" s="517"/>
      <c r="O17" s="518"/>
    </row>
    <row r="18" spans="2:15" x14ac:dyDescent="0.2">
      <c r="B18" s="414"/>
      <c r="C18" s="414"/>
      <c r="D18" s="414"/>
      <c r="E18" s="390" t="str">
        <f t="shared" si="0"/>
        <v/>
      </c>
      <c r="F18" s="414"/>
      <c r="G18" s="416"/>
      <c r="H18" s="416"/>
      <c r="I18" s="414"/>
      <c r="J18" s="569"/>
      <c r="K18" s="570"/>
      <c r="L18" s="391" t="str">
        <f t="shared" si="1"/>
        <v/>
      </c>
      <c r="M18" s="517"/>
      <c r="N18" s="517"/>
      <c r="O18" s="518"/>
    </row>
    <row r="19" spans="2:15" x14ac:dyDescent="0.2">
      <c r="B19" s="414"/>
      <c r="C19" s="414"/>
      <c r="D19" s="414"/>
      <c r="E19" s="390" t="str">
        <f t="shared" si="0"/>
        <v/>
      </c>
      <c r="F19" s="414"/>
      <c r="G19" s="416"/>
      <c r="H19" s="416"/>
      <c r="I19" s="414"/>
      <c r="J19" s="569"/>
      <c r="K19" s="570"/>
      <c r="L19" s="391" t="str">
        <f t="shared" si="1"/>
        <v/>
      </c>
      <c r="M19" s="517"/>
      <c r="N19" s="517"/>
      <c r="O19" s="518"/>
    </row>
    <row r="20" spans="2:15" x14ac:dyDescent="0.2">
      <c r="B20" s="414"/>
      <c r="C20" s="414"/>
      <c r="D20" s="414"/>
      <c r="E20" s="390" t="str">
        <f t="shared" si="0"/>
        <v/>
      </c>
      <c r="F20" s="414"/>
      <c r="G20" s="416"/>
      <c r="H20" s="416"/>
      <c r="I20" s="414"/>
      <c r="J20" s="569"/>
      <c r="K20" s="570"/>
      <c r="L20" s="391" t="str">
        <f t="shared" si="1"/>
        <v/>
      </c>
      <c r="M20" s="517"/>
      <c r="N20" s="517"/>
      <c r="O20" s="518"/>
    </row>
    <row r="21" spans="2:15" x14ac:dyDescent="0.2">
      <c r="B21" s="414"/>
      <c r="C21" s="414"/>
      <c r="D21" s="414"/>
      <c r="E21" s="390" t="str">
        <f t="shared" si="0"/>
        <v/>
      </c>
      <c r="F21" s="414"/>
      <c r="G21" s="416"/>
      <c r="H21" s="416"/>
      <c r="I21" s="414"/>
      <c r="J21" s="569"/>
      <c r="K21" s="570"/>
      <c r="L21" s="391" t="str">
        <f t="shared" si="1"/>
        <v/>
      </c>
      <c r="M21" s="517"/>
      <c r="N21" s="517"/>
      <c r="O21" s="518"/>
    </row>
    <row r="22" spans="2:15" x14ac:dyDescent="0.2">
      <c r="B22" s="414"/>
      <c r="C22" s="414"/>
      <c r="D22" s="414"/>
      <c r="E22" s="390" t="str">
        <f t="shared" si="0"/>
        <v/>
      </c>
      <c r="F22" s="414"/>
      <c r="G22" s="416"/>
      <c r="H22" s="416"/>
      <c r="I22" s="414"/>
      <c r="J22" s="569"/>
      <c r="K22" s="570"/>
      <c r="L22" s="391" t="str">
        <f t="shared" si="1"/>
        <v/>
      </c>
      <c r="M22" s="517"/>
      <c r="N22" s="517"/>
      <c r="O22" s="518"/>
    </row>
    <row r="23" spans="2:15" x14ac:dyDescent="0.2">
      <c r="B23" s="414"/>
      <c r="C23" s="414"/>
      <c r="D23" s="414"/>
      <c r="E23" s="390" t="str">
        <f t="shared" si="0"/>
        <v/>
      </c>
      <c r="F23" s="414"/>
      <c r="G23" s="416"/>
      <c r="H23" s="416"/>
      <c r="I23" s="414"/>
      <c r="J23" s="569"/>
      <c r="K23" s="570"/>
      <c r="L23" s="391" t="str">
        <f t="shared" si="1"/>
        <v/>
      </c>
      <c r="M23" s="517"/>
      <c r="N23" s="517"/>
      <c r="O23" s="518"/>
    </row>
    <row r="24" spans="2:15" x14ac:dyDescent="0.2">
      <c r="B24" s="414"/>
      <c r="C24" s="414"/>
      <c r="D24" s="414"/>
      <c r="E24" s="390" t="str">
        <f t="shared" si="0"/>
        <v/>
      </c>
      <c r="F24" s="414"/>
      <c r="G24" s="416"/>
      <c r="H24" s="416"/>
      <c r="I24" s="414"/>
      <c r="J24" s="569"/>
      <c r="K24" s="570"/>
      <c r="L24" s="391" t="str">
        <f t="shared" si="1"/>
        <v/>
      </c>
      <c r="M24" s="517"/>
      <c r="N24" s="517"/>
      <c r="O24" s="518"/>
    </row>
    <row r="25" spans="2:15" x14ac:dyDescent="0.2">
      <c r="B25" s="414"/>
      <c r="C25" s="414"/>
      <c r="D25" s="414"/>
      <c r="E25" s="390" t="str">
        <f t="shared" si="0"/>
        <v/>
      </c>
      <c r="F25" s="414"/>
      <c r="G25" s="416"/>
      <c r="H25" s="416"/>
      <c r="I25" s="414"/>
      <c r="J25" s="569"/>
      <c r="K25" s="570"/>
      <c r="L25" s="391" t="str">
        <f t="shared" si="1"/>
        <v/>
      </c>
      <c r="M25" s="517"/>
      <c r="N25" s="517"/>
      <c r="O25" s="518"/>
    </row>
    <row r="26" spans="2:15" x14ac:dyDescent="0.2">
      <c r="B26" s="414"/>
      <c r="C26" s="414"/>
      <c r="D26" s="414"/>
      <c r="E26" s="390" t="str">
        <f t="shared" si="0"/>
        <v/>
      </c>
      <c r="F26" s="414"/>
      <c r="G26" s="416"/>
      <c r="H26" s="416"/>
      <c r="I26" s="414"/>
      <c r="J26" s="569"/>
      <c r="K26" s="570"/>
      <c r="L26" s="391" t="str">
        <f t="shared" si="1"/>
        <v/>
      </c>
      <c r="M26" s="517"/>
      <c r="N26" s="517"/>
      <c r="O26" s="518"/>
    </row>
    <row r="27" spans="2:15" x14ac:dyDescent="0.2">
      <c r="B27" s="414"/>
      <c r="C27" s="414"/>
      <c r="D27" s="414"/>
      <c r="E27" s="390" t="str">
        <f t="shared" si="0"/>
        <v/>
      </c>
      <c r="F27" s="414"/>
      <c r="G27" s="416"/>
      <c r="H27" s="416"/>
      <c r="I27" s="414"/>
      <c r="J27" s="569"/>
      <c r="K27" s="570"/>
      <c r="L27" s="391" t="str">
        <f t="shared" si="1"/>
        <v/>
      </c>
      <c r="M27" s="517"/>
      <c r="N27" s="517"/>
      <c r="O27" s="518"/>
    </row>
    <row r="28" spans="2:15" x14ac:dyDescent="0.2">
      <c r="N28" s="392" t="s">
        <v>25</v>
      </c>
      <c r="O28" s="393">
        <f>SUM(O8:O27)</f>
        <v>0</v>
      </c>
    </row>
    <row r="29" spans="2:15" x14ac:dyDescent="0.2">
      <c r="N29" s="444"/>
      <c r="O29" s="522"/>
    </row>
    <row r="30" spans="2:15" x14ac:dyDescent="0.2">
      <c r="B30" s="573" t="s">
        <v>47</v>
      </c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5"/>
    </row>
    <row r="31" spans="2:15" x14ac:dyDescent="0.2">
      <c r="B31" s="576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8"/>
    </row>
    <row r="32" spans="2:15" x14ac:dyDescent="0.2">
      <c r="B32" s="579"/>
      <c r="C32" s="580"/>
      <c r="D32" s="580"/>
      <c r="E32" s="580"/>
      <c r="F32" s="580"/>
      <c r="G32" s="580"/>
      <c r="H32" s="580"/>
      <c r="I32" s="580"/>
      <c r="J32" s="580"/>
      <c r="K32" s="580"/>
      <c r="L32" s="580"/>
      <c r="M32" s="580"/>
      <c r="N32" s="580"/>
      <c r="O32" s="581"/>
    </row>
    <row r="33" spans="1:15" x14ac:dyDescent="0.2">
      <c r="B33" s="579"/>
      <c r="C33" s="580"/>
      <c r="D33" s="580"/>
      <c r="E33" s="580"/>
      <c r="F33" s="580"/>
      <c r="G33" s="580"/>
      <c r="H33" s="580"/>
      <c r="I33" s="580"/>
      <c r="J33" s="580"/>
      <c r="K33" s="580"/>
      <c r="L33" s="580"/>
      <c r="M33" s="580"/>
      <c r="N33" s="580"/>
      <c r="O33" s="581"/>
    </row>
    <row r="34" spans="1:15" x14ac:dyDescent="0.2">
      <c r="B34" s="579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1"/>
    </row>
    <row r="35" spans="1:15" x14ac:dyDescent="0.2">
      <c r="B35" s="579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581"/>
    </row>
    <row r="36" spans="1:15" x14ac:dyDescent="0.2">
      <c r="B36" s="579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581"/>
    </row>
    <row r="37" spans="1:15" x14ac:dyDescent="0.2">
      <c r="B37" s="582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4"/>
    </row>
    <row r="41" spans="1:15" ht="15" x14ac:dyDescent="0.25">
      <c r="A41" s="560" t="s">
        <v>27</v>
      </c>
      <c r="B41" s="560"/>
      <c r="C41" s="560"/>
    </row>
    <row r="43" spans="1:15" ht="33.75" customHeight="1" x14ac:dyDescent="0.2">
      <c r="B43" s="394" t="s">
        <v>14</v>
      </c>
      <c r="C43" s="394" t="s">
        <v>15</v>
      </c>
      <c r="D43" s="389" t="s">
        <v>16</v>
      </c>
      <c r="E43" s="389" t="s">
        <v>17</v>
      </c>
      <c r="F43" s="586" t="s">
        <v>23</v>
      </c>
      <c r="G43" s="587"/>
      <c r="H43" s="571" t="s">
        <v>482</v>
      </c>
      <c r="I43" s="572"/>
      <c r="J43" s="571" t="s">
        <v>483</v>
      </c>
      <c r="K43" s="585"/>
      <c r="L43" s="572"/>
      <c r="M43" s="389" t="s">
        <v>469</v>
      </c>
      <c r="N43" s="545" t="s">
        <v>484</v>
      </c>
      <c r="O43" s="389" t="s">
        <v>90</v>
      </c>
    </row>
    <row r="44" spans="1:15" x14ac:dyDescent="0.2">
      <c r="B44" s="417"/>
      <c r="C44" s="417"/>
      <c r="D44" s="452"/>
      <c r="E44" s="452"/>
      <c r="F44" s="568"/>
      <c r="G44" s="568"/>
      <c r="H44" s="565"/>
      <c r="I44" s="567"/>
      <c r="J44" s="565"/>
      <c r="K44" s="566"/>
      <c r="L44" s="567"/>
      <c r="M44" s="505"/>
      <c r="N44" s="417"/>
      <c r="O44" s="396">
        <f t="shared" ref="O44:O59" si="2">IF(B44="",0,(M44*N44))</f>
        <v>0</v>
      </c>
    </row>
    <row r="45" spans="1:15" x14ac:dyDescent="0.2">
      <c r="B45" s="417"/>
      <c r="C45" s="417"/>
      <c r="D45" s="452"/>
      <c r="E45" s="452"/>
      <c r="F45" s="568"/>
      <c r="G45" s="568"/>
      <c r="H45" s="565"/>
      <c r="I45" s="567"/>
      <c r="J45" s="565"/>
      <c r="K45" s="566"/>
      <c r="L45" s="567"/>
      <c r="M45" s="505"/>
      <c r="N45" s="417"/>
      <c r="O45" s="396">
        <f t="shared" si="2"/>
        <v>0</v>
      </c>
    </row>
    <row r="46" spans="1:15" x14ac:dyDescent="0.2">
      <c r="B46" s="417"/>
      <c r="C46" s="417"/>
      <c r="D46" s="452"/>
      <c r="E46" s="452"/>
      <c r="F46" s="568"/>
      <c r="G46" s="568"/>
      <c r="H46" s="565"/>
      <c r="I46" s="567"/>
      <c r="J46" s="565"/>
      <c r="K46" s="566"/>
      <c r="L46" s="567"/>
      <c r="M46" s="505"/>
      <c r="N46" s="417"/>
      <c r="O46" s="396">
        <f t="shared" si="2"/>
        <v>0</v>
      </c>
    </row>
    <row r="47" spans="1:15" x14ac:dyDescent="0.2">
      <c r="B47" s="417"/>
      <c r="C47" s="417"/>
      <c r="D47" s="452"/>
      <c r="E47" s="452"/>
      <c r="F47" s="568"/>
      <c r="G47" s="568"/>
      <c r="H47" s="565"/>
      <c r="I47" s="567"/>
      <c r="J47" s="565"/>
      <c r="K47" s="566"/>
      <c r="L47" s="567"/>
      <c r="M47" s="505"/>
      <c r="N47" s="417"/>
      <c r="O47" s="396">
        <f t="shared" si="2"/>
        <v>0</v>
      </c>
    </row>
    <row r="48" spans="1:15" x14ac:dyDescent="0.2">
      <c r="B48" s="417"/>
      <c r="C48" s="417"/>
      <c r="D48" s="452"/>
      <c r="E48" s="452"/>
      <c r="F48" s="568"/>
      <c r="G48" s="568"/>
      <c r="H48" s="565"/>
      <c r="I48" s="567"/>
      <c r="J48" s="565"/>
      <c r="K48" s="566"/>
      <c r="L48" s="567"/>
      <c r="M48" s="505"/>
      <c r="N48" s="417"/>
      <c r="O48" s="396">
        <f t="shared" si="2"/>
        <v>0</v>
      </c>
    </row>
    <row r="49" spans="2:15" x14ac:dyDescent="0.2">
      <c r="B49" s="417"/>
      <c r="C49" s="417"/>
      <c r="D49" s="452"/>
      <c r="E49" s="452"/>
      <c r="F49" s="568"/>
      <c r="G49" s="568"/>
      <c r="H49" s="565"/>
      <c r="I49" s="567"/>
      <c r="J49" s="565"/>
      <c r="K49" s="566"/>
      <c r="L49" s="567"/>
      <c r="M49" s="505"/>
      <c r="N49" s="417"/>
      <c r="O49" s="396">
        <f t="shared" si="2"/>
        <v>0</v>
      </c>
    </row>
    <row r="50" spans="2:15" x14ac:dyDescent="0.2">
      <c r="B50" s="417"/>
      <c r="C50" s="417"/>
      <c r="D50" s="452"/>
      <c r="E50" s="452"/>
      <c r="F50" s="568"/>
      <c r="G50" s="568"/>
      <c r="H50" s="565"/>
      <c r="I50" s="567"/>
      <c r="J50" s="565"/>
      <c r="K50" s="566"/>
      <c r="L50" s="567"/>
      <c r="M50" s="505"/>
      <c r="N50" s="417"/>
      <c r="O50" s="396">
        <f t="shared" si="2"/>
        <v>0</v>
      </c>
    </row>
    <row r="51" spans="2:15" x14ac:dyDescent="0.2">
      <c r="B51" s="417"/>
      <c r="C51" s="417"/>
      <c r="D51" s="452"/>
      <c r="E51" s="452"/>
      <c r="F51" s="568"/>
      <c r="G51" s="568"/>
      <c r="H51" s="565"/>
      <c r="I51" s="567"/>
      <c r="J51" s="565"/>
      <c r="K51" s="566"/>
      <c r="L51" s="567"/>
      <c r="M51" s="505"/>
      <c r="N51" s="417"/>
      <c r="O51" s="396">
        <f t="shared" si="2"/>
        <v>0</v>
      </c>
    </row>
    <row r="52" spans="2:15" x14ac:dyDescent="0.2">
      <c r="B52" s="417"/>
      <c r="C52" s="417"/>
      <c r="D52" s="452"/>
      <c r="E52" s="452"/>
      <c r="F52" s="568"/>
      <c r="G52" s="568"/>
      <c r="H52" s="565"/>
      <c r="I52" s="567"/>
      <c r="J52" s="565"/>
      <c r="K52" s="566"/>
      <c r="L52" s="567"/>
      <c r="M52" s="505"/>
      <c r="N52" s="417"/>
      <c r="O52" s="396">
        <f t="shared" si="2"/>
        <v>0</v>
      </c>
    </row>
    <row r="53" spans="2:15" x14ac:dyDescent="0.2">
      <c r="B53" s="417"/>
      <c r="C53" s="417"/>
      <c r="D53" s="452"/>
      <c r="E53" s="452"/>
      <c r="F53" s="568"/>
      <c r="G53" s="568"/>
      <c r="H53" s="565"/>
      <c r="I53" s="567"/>
      <c r="J53" s="565"/>
      <c r="K53" s="566"/>
      <c r="L53" s="567"/>
      <c r="M53" s="505"/>
      <c r="N53" s="417"/>
      <c r="O53" s="396">
        <f t="shared" si="2"/>
        <v>0</v>
      </c>
    </row>
    <row r="54" spans="2:15" x14ac:dyDescent="0.2">
      <c r="B54" s="417"/>
      <c r="C54" s="417"/>
      <c r="D54" s="452"/>
      <c r="E54" s="452"/>
      <c r="F54" s="568"/>
      <c r="G54" s="568"/>
      <c r="H54" s="565"/>
      <c r="I54" s="567"/>
      <c r="J54" s="565"/>
      <c r="K54" s="566"/>
      <c r="L54" s="567"/>
      <c r="M54" s="505"/>
      <c r="N54" s="417"/>
      <c r="O54" s="396">
        <f t="shared" si="2"/>
        <v>0</v>
      </c>
    </row>
    <row r="55" spans="2:15" x14ac:dyDescent="0.2">
      <c r="B55" s="417"/>
      <c r="C55" s="417"/>
      <c r="D55" s="452"/>
      <c r="E55" s="452"/>
      <c r="F55" s="568"/>
      <c r="G55" s="568"/>
      <c r="H55" s="565"/>
      <c r="I55" s="567"/>
      <c r="J55" s="565"/>
      <c r="K55" s="566"/>
      <c r="L55" s="567"/>
      <c r="M55" s="505"/>
      <c r="N55" s="417"/>
      <c r="O55" s="396">
        <f t="shared" si="2"/>
        <v>0</v>
      </c>
    </row>
    <row r="56" spans="2:15" x14ac:dyDescent="0.2">
      <c r="B56" s="417"/>
      <c r="C56" s="417"/>
      <c r="D56" s="452"/>
      <c r="E56" s="452"/>
      <c r="F56" s="568"/>
      <c r="G56" s="568"/>
      <c r="H56" s="565"/>
      <c r="I56" s="567"/>
      <c r="J56" s="565"/>
      <c r="K56" s="566"/>
      <c r="L56" s="567"/>
      <c r="M56" s="505"/>
      <c r="N56" s="417"/>
      <c r="O56" s="396">
        <f t="shared" si="2"/>
        <v>0</v>
      </c>
    </row>
    <row r="57" spans="2:15" x14ac:dyDescent="0.2">
      <c r="B57" s="417"/>
      <c r="C57" s="417"/>
      <c r="D57" s="452"/>
      <c r="E57" s="452"/>
      <c r="F57" s="568"/>
      <c r="G57" s="568"/>
      <c r="H57" s="565"/>
      <c r="I57" s="567"/>
      <c r="J57" s="565"/>
      <c r="K57" s="566"/>
      <c r="L57" s="567"/>
      <c r="M57" s="505"/>
      <c r="N57" s="417"/>
      <c r="O57" s="396">
        <f t="shared" si="2"/>
        <v>0</v>
      </c>
    </row>
    <row r="58" spans="2:15" x14ac:dyDescent="0.2">
      <c r="B58" s="417"/>
      <c r="C58" s="417"/>
      <c r="D58" s="452"/>
      <c r="E58" s="452"/>
      <c r="F58" s="568"/>
      <c r="G58" s="568"/>
      <c r="H58" s="565"/>
      <c r="I58" s="567"/>
      <c r="J58" s="565"/>
      <c r="K58" s="566"/>
      <c r="L58" s="567"/>
      <c r="M58" s="505"/>
      <c r="N58" s="417"/>
      <c r="O58" s="396">
        <f t="shared" si="2"/>
        <v>0</v>
      </c>
    </row>
    <row r="59" spans="2:15" x14ac:dyDescent="0.2">
      <c r="B59" s="417"/>
      <c r="C59" s="417"/>
      <c r="D59" s="452"/>
      <c r="E59" s="452"/>
      <c r="F59" s="568"/>
      <c r="G59" s="568"/>
      <c r="H59" s="565"/>
      <c r="I59" s="567"/>
      <c r="J59" s="565"/>
      <c r="K59" s="566"/>
      <c r="L59" s="567"/>
      <c r="M59" s="505"/>
      <c r="N59" s="417"/>
      <c r="O59" s="396">
        <f t="shared" si="2"/>
        <v>0</v>
      </c>
    </row>
    <row r="60" spans="2:15" x14ac:dyDescent="0.2">
      <c r="J60" s="533"/>
      <c r="K60" s="533"/>
      <c r="L60" s="533"/>
      <c r="N60" s="392" t="s">
        <v>25</v>
      </c>
      <c r="O60" s="397">
        <f>SUM(O44:O59)</f>
        <v>0</v>
      </c>
    </row>
    <row r="61" spans="2:15" x14ac:dyDescent="0.2">
      <c r="J61" s="398"/>
      <c r="K61" s="399"/>
    </row>
    <row r="62" spans="2:15" x14ac:dyDescent="0.2">
      <c r="B62" s="573" t="s">
        <v>47</v>
      </c>
      <c r="C62" s="574"/>
      <c r="D62" s="574"/>
      <c r="E62" s="574"/>
      <c r="F62" s="574"/>
      <c r="G62" s="574"/>
      <c r="H62" s="574"/>
      <c r="I62" s="574"/>
      <c r="J62" s="574"/>
      <c r="K62" s="574"/>
      <c r="L62" s="575"/>
    </row>
    <row r="63" spans="2:15" x14ac:dyDescent="0.2">
      <c r="B63" s="592"/>
      <c r="C63" s="593"/>
      <c r="D63" s="593"/>
      <c r="E63" s="593"/>
      <c r="F63" s="593"/>
      <c r="G63" s="593"/>
      <c r="H63" s="593"/>
      <c r="I63" s="593"/>
      <c r="J63" s="593"/>
      <c r="K63" s="593"/>
      <c r="L63" s="594"/>
    </row>
    <row r="64" spans="2:15" x14ac:dyDescent="0.2">
      <c r="B64" s="595"/>
      <c r="C64" s="596"/>
      <c r="D64" s="596"/>
      <c r="E64" s="596"/>
      <c r="F64" s="596"/>
      <c r="G64" s="596"/>
      <c r="H64" s="596"/>
      <c r="I64" s="596"/>
      <c r="J64" s="596"/>
      <c r="K64" s="596"/>
      <c r="L64" s="597"/>
    </row>
    <row r="65" spans="1:13" x14ac:dyDescent="0.2">
      <c r="B65" s="595"/>
      <c r="C65" s="596"/>
      <c r="D65" s="596"/>
      <c r="E65" s="596"/>
      <c r="F65" s="596"/>
      <c r="G65" s="596"/>
      <c r="H65" s="596"/>
      <c r="I65" s="596"/>
      <c r="J65" s="596"/>
      <c r="K65" s="596"/>
      <c r="L65" s="597"/>
    </row>
    <row r="66" spans="1:13" x14ac:dyDescent="0.2">
      <c r="B66" s="595"/>
      <c r="C66" s="596"/>
      <c r="D66" s="596"/>
      <c r="E66" s="596"/>
      <c r="F66" s="596"/>
      <c r="G66" s="596"/>
      <c r="H66" s="596"/>
      <c r="I66" s="596"/>
      <c r="J66" s="596"/>
      <c r="K66" s="596"/>
      <c r="L66" s="597"/>
    </row>
    <row r="67" spans="1:13" x14ac:dyDescent="0.2">
      <c r="B67" s="598"/>
      <c r="C67" s="599"/>
      <c r="D67" s="599"/>
      <c r="E67" s="599"/>
      <c r="F67" s="599"/>
      <c r="G67" s="599"/>
      <c r="H67" s="599"/>
      <c r="I67" s="599"/>
      <c r="J67" s="599"/>
      <c r="K67" s="599"/>
      <c r="L67" s="600"/>
    </row>
    <row r="68" spans="1:13" x14ac:dyDescent="0.2">
      <c r="J68" s="398"/>
      <c r="K68" s="399"/>
    </row>
    <row r="69" spans="1:13" x14ac:dyDescent="0.2">
      <c r="J69" s="398"/>
      <c r="K69" s="399"/>
    </row>
    <row r="71" spans="1:13" ht="15" x14ac:dyDescent="0.25">
      <c r="A71" s="561" t="s">
        <v>28</v>
      </c>
      <c r="B71" s="561"/>
      <c r="C71" s="561"/>
      <c r="D71" s="561"/>
    </row>
    <row r="72" spans="1:13" ht="15" x14ac:dyDescent="0.25">
      <c r="A72" s="400"/>
    </row>
    <row r="73" spans="1:13" ht="31.5" customHeight="1" x14ac:dyDescent="0.2">
      <c r="B73" s="401"/>
      <c r="C73" s="394" t="s">
        <v>29</v>
      </c>
      <c r="D73" s="389" t="s">
        <v>33</v>
      </c>
      <c r="E73" s="389" t="s">
        <v>42</v>
      </c>
      <c r="F73" s="394" t="s">
        <v>30</v>
      </c>
      <c r="H73" s="571" t="s">
        <v>47</v>
      </c>
      <c r="I73" s="585"/>
      <c r="J73" s="585"/>
      <c r="K73" s="585"/>
      <c r="L73" s="585"/>
      <c r="M73" s="572"/>
    </row>
    <row r="74" spans="1:13" x14ac:dyDescent="0.2">
      <c r="B74" s="402"/>
      <c r="C74" s="542"/>
      <c r="D74" s="419"/>
      <c r="E74" s="419"/>
      <c r="F74" s="403">
        <f>IF(D74="",0+E74,(D74*C74)+E74)</f>
        <v>0</v>
      </c>
      <c r="H74" s="592"/>
      <c r="I74" s="593"/>
      <c r="J74" s="593"/>
      <c r="K74" s="593"/>
      <c r="L74" s="593"/>
      <c r="M74" s="594"/>
    </row>
    <row r="75" spans="1:13" x14ac:dyDescent="0.2">
      <c r="B75" s="404"/>
      <c r="C75" s="405"/>
      <c r="D75" s="405"/>
      <c r="E75" s="405"/>
      <c r="F75" s="405"/>
      <c r="H75" s="595"/>
      <c r="I75" s="596"/>
      <c r="J75" s="596"/>
      <c r="K75" s="596"/>
      <c r="L75" s="596"/>
      <c r="M75" s="597"/>
    </row>
    <row r="76" spans="1:13" x14ac:dyDescent="0.2">
      <c r="B76" s="402" t="s">
        <v>39</v>
      </c>
      <c r="C76" s="402" t="s">
        <v>35</v>
      </c>
      <c r="D76" s="601" t="s">
        <v>34</v>
      </c>
      <c r="E76" s="602"/>
      <c r="F76" s="402" t="s">
        <v>30</v>
      </c>
      <c r="H76" s="595"/>
      <c r="I76" s="596"/>
      <c r="J76" s="596"/>
      <c r="K76" s="596"/>
      <c r="L76" s="596"/>
      <c r="M76" s="597"/>
    </row>
    <row r="77" spans="1:13" x14ac:dyDescent="0.2">
      <c r="B77" s="406" t="s">
        <v>36</v>
      </c>
      <c r="C77" s="420"/>
      <c r="D77" s="603">
        <v>12</v>
      </c>
      <c r="E77" s="602"/>
      <c r="F77" s="407">
        <f>IF(C77="",0,C77*D77)</f>
        <v>0</v>
      </c>
      <c r="H77" s="595"/>
      <c r="I77" s="596"/>
      <c r="J77" s="596"/>
      <c r="K77" s="596"/>
      <c r="L77" s="596"/>
      <c r="M77" s="597"/>
    </row>
    <row r="78" spans="1:13" x14ac:dyDescent="0.2">
      <c r="B78" s="406" t="s">
        <v>37</v>
      </c>
      <c r="C78" s="420"/>
      <c r="D78" s="562">
        <v>24</v>
      </c>
      <c r="E78" s="563"/>
      <c r="F78" s="407">
        <f>IF(C78="",0,C78*D78)</f>
        <v>0</v>
      </c>
      <c r="H78" s="595"/>
      <c r="I78" s="596"/>
      <c r="J78" s="596"/>
      <c r="K78" s="596"/>
      <c r="L78" s="596"/>
      <c r="M78" s="597"/>
    </row>
    <row r="79" spans="1:13" x14ac:dyDescent="0.2">
      <c r="B79" s="406" t="s">
        <v>38</v>
      </c>
      <c r="C79" s="420"/>
      <c r="D79" s="562">
        <v>12</v>
      </c>
      <c r="E79" s="563"/>
      <c r="F79" s="407">
        <f>IF(C79="",0,C79*D79)</f>
        <v>0</v>
      </c>
      <c r="H79" s="595"/>
      <c r="I79" s="596"/>
      <c r="J79" s="596"/>
      <c r="K79" s="596"/>
      <c r="L79" s="596"/>
      <c r="M79" s="597"/>
    </row>
    <row r="80" spans="1:13" x14ac:dyDescent="0.2">
      <c r="B80" s="405"/>
      <c r="C80" s="405"/>
      <c r="D80" s="404"/>
      <c r="E80" s="405"/>
      <c r="F80" s="405"/>
      <c r="H80" s="595"/>
      <c r="I80" s="596"/>
      <c r="J80" s="596"/>
      <c r="K80" s="596"/>
      <c r="L80" s="596"/>
      <c r="M80" s="597"/>
    </row>
    <row r="81" spans="1:13" x14ac:dyDescent="0.2">
      <c r="B81" s="408" t="s">
        <v>40</v>
      </c>
      <c r="C81" s="394" t="s">
        <v>41</v>
      </c>
      <c r="D81" s="571" t="s">
        <v>43</v>
      </c>
      <c r="E81" s="604"/>
      <c r="F81" s="394" t="s">
        <v>30</v>
      </c>
      <c r="H81" s="595"/>
      <c r="I81" s="596"/>
      <c r="J81" s="596"/>
      <c r="K81" s="596"/>
      <c r="L81" s="596"/>
      <c r="M81" s="597"/>
    </row>
    <row r="82" spans="1:13" x14ac:dyDescent="0.2">
      <c r="B82" s="401"/>
      <c r="C82" s="418"/>
      <c r="D82" s="562">
        <v>20</v>
      </c>
      <c r="E82" s="563"/>
      <c r="F82" s="409">
        <f>IF(C82="",0,(C82*D82))</f>
        <v>0</v>
      </c>
      <c r="H82" s="595"/>
      <c r="I82" s="596"/>
      <c r="J82" s="596"/>
      <c r="K82" s="596"/>
      <c r="L82" s="596"/>
      <c r="M82" s="597"/>
    </row>
    <row r="83" spans="1:13" x14ac:dyDescent="0.2">
      <c r="B83" s="401"/>
      <c r="C83" s="418"/>
      <c r="D83" s="562">
        <v>60</v>
      </c>
      <c r="E83" s="564"/>
      <c r="F83" s="409">
        <f>IF(C83="",0,(C83*D83))</f>
        <v>0</v>
      </c>
      <c r="H83" s="595"/>
      <c r="I83" s="596"/>
      <c r="J83" s="596"/>
      <c r="K83" s="596"/>
      <c r="L83" s="596"/>
      <c r="M83" s="597"/>
    </row>
    <row r="84" spans="1:13" x14ac:dyDescent="0.2">
      <c r="B84" s="410"/>
      <c r="C84" s="410"/>
      <c r="D84" s="411"/>
      <c r="E84" s="392" t="s">
        <v>25</v>
      </c>
      <c r="F84" s="397">
        <f>SUM(F74:F74:F77:F78:F79:F82:F83)</f>
        <v>0</v>
      </c>
      <c r="H84" s="598"/>
      <c r="I84" s="599"/>
      <c r="J84" s="599"/>
      <c r="K84" s="599"/>
      <c r="L84" s="599"/>
      <c r="M84" s="600"/>
    </row>
    <row r="87" spans="1:13" ht="15" x14ac:dyDescent="0.25">
      <c r="A87" s="561" t="s">
        <v>44</v>
      </c>
      <c r="B87" s="561"/>
      <c r="C87" s="561"/>
      <c r="D87" s="561"/>
    </row>
    <row r="89" spans="1:13" ht="32.25" customHeight="1" x14ac:dyDescent="0.2">
      <c r="B89" s="586" t="s">
        <v>45</v>
      </c>
      <c r="C89" s="586"/>
      <c r="D89" s="394" t="s">
        <v>41</v>
      </c>
      <c r="E89" s="389" t="s">
        <v>46</v>
      </c>
      <c r="F89" s="394" t="s">
        <v>30</v>
      </c>
      <c r="H89" s="588" t="s">
        <v>47</v>
      </c>
      <c r="I89" s="607"/>
      <c r="J89" s="607"/>
      <c r="K89" s="607"/>
      <c r="L89" s="607"/>
      <c r="M89" s="589"/>
    </row>
    <row r="90" spans="1:13" x14ac:dyDescent="0.2">
      <c r="B90" s="605"/>
      <c r="C90" s="605"/>
      <c r="D90" s="418"/>
      <c r="E90" s="422"/>
      <c r="F90" s="412">
        <f>IF(B90="",0,(D90*E90))</f>
        <v>0</v>
      </c>
      <c r="H90" s="592"/>
      <c r="I90" s="593"/>
      <c r="J90" s="593"/>
      <c r="K90" s="593"/>
      <c r="L90" s="593"/>
      <c r="M90" s="594"/>
    </row>
    <row r="91" spans="1:13" x14ac:dyDescent="0.2">
      <c r="B91" s="605"/>
      <c r="C91" s="605"/>
      <c r="D91" s="418"/>
      <c r="E91" s="422"/>
      <c r="F91" s="412">
        <f t="shared" ref="F91:F104" si="3">IF(B91="",0,(D91*E91))</f>
        <v>0</v>
      </c>
      <c r="H91" s="595"/>
      <c r="I91" s="606"/>
      <c r="J91" s="606"/>
      <c r="K91" s="606"/>
      <c r="L91" s="606"/>
      <c r="M91" s="597"/>
    </row>
    <row r="92" spans="1:13" x14ac:dyDescent="0.2">
      <c r="B92" s="605"/>
      <c r="C92" s="605"/>
      <c r="D92" s="418"/>
      <c r="E92" s="422"/>
      <c r="F92" s="412">
        <f t="shared" si="3"/>
        <v>0</v>
      </c>
      <c r="H92" s="595"/>
      <c r="I92" s="606"/>
      <c r="J92" s="606"/>
      <c r="K92" s="606"/>
      <c r="L92" s="606"/>
      <c r="M92" s="597"/>
    </row>
    <row r="93" spans="1:13" x14ac:dyDescent="0.2">
      <c r="B93" s="605"/>
      <c r="C93" s="605"/>
      <c r="D93" s="418"/>
      <c r="E93" s="422"/>
      <c r="F93" s="412">
        <f t="shared" si="3"/>
        <v>0</v>
      </c>
      <c r="H93" s="595"/>
      <c r="I93" s="606"/>
      <c r="J93" s="606"/>
      <c r="K93" s="606"/>
      <c r="L93" s="606"/>
      <c r="M93" s="597"/>
    </row>
    <row r="94" spans="1:13" x14ac:dyDescent="0.2">
      <c r="B94" s="605"/>
      <c r="C94" s="605"/>
      <c r="D94" s="418"/>
      <c r="E94" s="422"/>
      <c r="F94" s="412">
        <f t="shared" si="3"/>
        <v>0</v>
      </c>
      <c r="H94" s="595"/>
      <c r="I94" s="606"/>
      <c r="J94" s="606"/>
      <c r="K94" s="606"/>
      <c r="L94" s="606"/>
      <c r="M94" s="597"/>
    </row>
    <row r="95" spans="1:13" x14ac:dyDescent="0.2">
      <c r="B95" s="605"/>
      <c r="C95" s="605"/>
      <c r="D95" s="418"/>
      <c r="E95" s="422"/>
      <c r="F95" s="412">
        <f t="shared" si="3"/>
        <v>0</v>
      </c>
      <c r="H95" s="595"/>
      <c r="I95" s="606"/>
      <c r="J95" s="606"/>
      <c r="K95" s="606"/>
      <c r="L95" s="606"/>
      <c r="M95" s="597"/>
    </row>
    <row r="96" spans="1:13" x14ac:dyDescent="0.2">
      <c r="B96" s="605"/>
      <c r="C96" s="605"/>
      <c r="D96" s="418"/>
      <c r="E96" s="422"/>
      <c r="F96" s="412">
        <f t="shared" si="3"/>
        <v>0</v>
      </c>
      <c r="H96" s="595"/>
      <c r="I96" s="606"/>
      <c r="J96" s="606"/>
      <c r="K96" s="606"/>
      <c r="L96" s="606"/>
      <c r="M96" s="597"/>
    </row>
    <row r="97" spans="2:13" x14ac:dyDescent="0.2">
      <c r="B97" s="605"/>
      <c r="C97" s="605"/>
      <c r="D97" s="418"/>
      <c r="E97" s="422"/>
      <c r="F97" s="412">
        <f t="shared" si="3"/>
        <v>0</v>
      </c>
      <c r="H97" s="595"/>
      <c r="I97" s="606"/>
      <c r="J97" s="606"/>
      <c r="K97" s="606"/>
      <c r="L97" s="606"/>
      <c r="M97" s="597"/>
    </row>
    <row r="98" spans="2:13" x14ac:dyDescent="0.2">
      <c r="B98" s="605"/>
      <c r="C98" s="605"/>
      <c r="D98" s="418"/>
      <c r="E98" s="422"/>
      <c r="F98" s="412">
        <f t="shared" si="3"/>
        <v>0</v>
      </c>
      <c r="H98" s="595"/>
      <c r="I98" s="606"/>
      <c r="J98" s="606"/>
      <c r="K98" s="606"/>
      <c r="L98" s="606"/>
      <c r="M98" s="597"/>
    </row>
    <row r="99" spans="2:13" x14ac:dyDescent="0.2">
      <c r="B99" s="605"/>
      <c r="C99" s="605"/>
      <c r="D99" s="418"/>
      <c r="E99" s="422"/>
      <c r="F99" s="412">
        <f t="shared" si="3"/>
        <v>0</v>
      </c>
      <c r="H99" s="595"/>
      <c r="I99" s="606"/>
      <c r="J99" s="606"/>
      <c r="K99" s="606"/>
      <c r="L99" s="606"/>
      <c r="M99" s="597"/>
    </row>
    <row r="100" spans="2:13" x14ac:dyDescent="0.2">
      <c r="B100" s="605"/>
      <c r="C100" s="605"/>
      <c r="D100" s="418"/>
      <c r="E100" s="422"/>
      <c r="F100" s="412">
        <f t="shared" si="3"/>
        <v>0</v>
      </c>
      <c r="H100" s="595"/>
      <c r="I100" s="606"/>
      <c r="J100" s="606"/>
      <c r="K100" s="606"/>
      <c r="L100" s="606"/>
      <c r="M100" s="597"/>
    </row>
    <row r="101" spans="2:13" x14ac:dyDescent="0.2">
      <c r="B101" s="605"/>
      <c r="C101" s="605"/>
      <c r="D101" s="418"/>
      <c r="E101" s="422"/>
      <c r="F101" s="412">
        <f t="shared" si="3"/>
        <v>0</v>
      </c>
      <c r="H101" s="595"/>
      <c r="I101" s="606"/>
      <c r="J101" s="606"/>
      <c r="K101" s="606"/>
      <c r="L101" s="606"/>
      <c r="M101" s="597"/>
    </row>
    <row r="102" spans="2:13" x14ac:dyDescent="0.2">
      <c r="B102" s="605"/>
      <c r="C102" s="605"/>
      <c r="D102" s="418"/>
      <c r="E102" s="422"/>
      <c r="F102" s="412">
        <f t="shared" si="3"/>
        <v>0</v>
      </c>
      <c r="H102" s="595"/>
      <c r="I102" s="606"/>
      <c r="J102" s="606"/>
      <c r="K102" s="606"/>
      <c r="L102" s="606"/>
      <c r="M102" s="597"/>
    </row>
    <row r="103" spans="2:13" x14ac:dyDescent="0.2">
      <c r="B103" s="605"/>
      <c r="C103" s="605"/>
      <c r="D103" s="418"/>
      <c r="E103" s="422"/>
      <c r="F103" s="412">
        <f t="shared" si="3"/>
        <v>0</v>
      </c>
      <c r="H103" s="595"/>
      <c r="I103" s="606"/>
      <c r="J103" s="606"/>
      <c r="K103" s="606"/>
      <c r="L103" s="606"/>
      <c r="M103" s="597"/>
    </row>
    <row r="104" spans="2:13" x14ac:dyDescent="0.2">
      <c r="B104" s="605"/>
      <c r="C104" s="605"/>
      <c r="D104" s="418"/>
      <c r="E104" s="422"/>
      <c r="F104" s="412">
        <f t="shared" si="3"/>
        <v>0</v>
      </c>
      <c r="H104" s="595"/>
      <c r="I104" s="606"/>
      <c r="J104" s="606"/>
      <c r="K104" s="606"/>
      <c r="L104" s="606"/>
      <c r="M104" s="597"/>
    </row>
    <row r="105" spans="2:13" x14ac:dyDescent="0.2">
      <c r="E105" s="392" t="s">
        <v>25</v>
      </c>
      <c r="F105" s="413">
        <f>SUM(F90:F104)</f>
        <v>0</v>
      </c>
      <c r="H105" s="598"/>
      <c r="I105" s="599"/>
      <c r="J105" s="599"/>
      <c r="K105" s="599"/>
      <c r="L105" s="599"/>
      <c r="M105" s="600"/>
    </row>
    <row r="108" spans="2:13" x14ac:dyDescent="0.2">
      <c r="J108" s="590" t="s">
        <v>84</v>
      </c>
      <c r="K108" s="590"/>
      <c r="L108" s="591">
        <f>SUM(O28+O60+F84+F105)</f>
        <v>0</v>
      </c>
      <c r="M108" s="591"/>
    </row>
  </sheetData>
  <sheetProtection password="C483" sheet="1" objects="1" scenarios="1" selectLockedCells="1"/>
  <mergeCells count="109">
    <mergeCell ref="B104:C104"/>
    <mergeCell ref="H90:M105"/>
    <mergeCell ref="H89:M89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9:C89"/>
    <mergeCell ref="B90:C90"/>
    <mergeCell ref="B91:C91"/>
    <mergeCell ref="B102:C102"/>
    <mergeCell ref="B103:C103"/>
    <mergeCell ref="F45:G45"/>
    <mergeCell ref="F46:G46"/>
    <mergeCell ref="F47:G47"/>
    <mergeCell ref="F54:G54"/>
    <mergeCell ref="F53:G53"/>
    <mergeCell ref="F48:G48"/>
    <mergeCell ref="F49:G49"/>
    <mergeCell ref="F50:G50"/>
    <mergeCell ref="F51:G51"/>
    <mergeCell ref="F52:G52"/>
    <mergeCell ref="J108:K108"/>
    <mergeCell ref="L108:M108"/>
    <mergeCell ref="H47:I47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J47:L47"/>
    <mergeCell ref="H73:M73"/>
    <mergeCell ref="H74:M84"/>
    <mergeCell ref="H58:I58"/>
    <mergeCell ref="H59:I59"/>
    <mergeCell ref="B62:L62"/>
    <mergeCell ref="B63:L67"/>
    <mergeCell ref="D76:E76"/>
    <mergeCell ref="D77:E77"/>
    <mergeCell ref="D78:E78"/>
    <mergeCell ref="D79:E79"/>
    <mergeCell ref="D81:E81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H43:I43"/>
    <mergeCell ref="H44:I44"/>
    <mergeCell ref="H45:I45"/>
    <mergeCell ref="H46:I46"/>
    <mergeCell ref="B30:O30"/>
    <mergeCell ref="B31:O37"/>
    <mergeCell ref="J26:K26"/>
    <mergeCell ref="J27:K27"/>
    <mergeCell ref="J43:L43"/>
    <mergeCell ref="J44:L44"/>
    <mergeCell ref="J45:L45"/>
    <mergeCell ref="J46:L46"/>
    <mergeCell ref="J21:K21"/>
    <mergeCell ref="J22:K22"/>
    <mergeCell ref="J23:K23"/>
    <mergeCell ref="J24:K24"/>
    <mergeCell ref="J25:K25"/>
    <mergeCell ref="F43:G43"/>
    <mergeCell ref="F44:G44"/>
    <mergeCell ref="A2:C2"/>
    <mergeCell ref="A41:C41"/>
    <mergeCell ref="A71:D71"/>
    <mergeCell ref="A87:D87"/>
    <mergeCell ref="D82:E82"/>
    <mergeCell ref="D83:E83"/>
    <mergeCell ref="J48:L48"/>
    <mergeCell ref="J49:L49"/>
    <mergeCell ref="J50:L50"/>
    <mergeCell ref="J51:L51"/>
    <mergeCell ref="J52:L52"/>
    <mergeCell ref="J58:L58"/>
    <mergeCell ref="J59:L59"/>
    <mergeCell ref="F57:G57"/>
    <mergeCell ref="F58:G58"/>
    <mergeCell ref="F59:G59"/>
    <mergeCell ref="H53:I53"/>
    <mergeCell ref="J53:L53"/>
    <mergeCell ref="J54:L54"/>
    <mergeCell ref="J55:L55"/>
    <mergeCell ref="J56:L56"/>
    <mergeCell ref="J57:L57"/>
    <mergeCell ref="F55:G55"/>
    <mergeCell ref="F56:G56"/>
  </mergeCells>
  <dataValidations xWindow="836" yWindow="559" count="6">
    <dataValidation type="decimal" allowBlank="1" showInputMessage="1" showErrorMessage="1" error="Bitte nur Zahlen eintragen!" sqref="D8:D27 F8:F27">
      <formula1>0</formula1>
      <formula2>100</formula2>
    </dataValidation>
    <dataValidation type="decimal" allowBlank="1" showInputMessage="1" showErrorMessage="1" error="Bitte nur Zahlen eingeben!" sqref="M8:N27">
      <formula1>0</formula1>
      <formula2>1000000</formula2>
    </dataValidation>
    <dataValidation type="whole" operator="greaterThan" allowBlank="1" showInputMessage="1" showErrorMessage="1" sqref="C74 D90:D104">
      <formula1>0</formula1>
    </dataValidation>
    <dataValidation type="whole" allowBlank="1" showInputMessage="1" showErrorMessage="1" sqref="C77:C79 C82:C83">
      <formula1>1</formula1>
      <formula2>9999</formula2>
    </dataValidation>
    <dataValidation type="decimal" allowBlank="1" showInputMessage="1" showErrorMessage="1" sqref="E74">
      <formula1>1</formula1>
      <formula2>99999</formula2>
    </dataValidation>
    <dataValidation type="decimal" operator="greaterThanOrEqual" allowBlank="1" showInputMessage="1" showErrorMessage="1" sqref="O8:O27">
      <formula1>0</formula1>
    </dataValidation>
  </dataValidations>
  <pageMargins left="0.7" right="0.7" top="0.78740157499999996" bottom="0.78740157499999996" header="0.3" footer="0.3"/>
  <pageSetup paperSize="9" scale="52" fitToHeight="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39" max="15" man="1"/>
    <brk id="69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836" yWindow="559" count="6">
        <x14:dataValidation type="list" allowBlank="1" showInputMessage="1" showErrorMessage="1" prompt="Bitte Auswahl treffen!">
          <x14:formula1>
            <xm:f>Durchschnittssätze!$C$54:$C$65</xm:f>
          </x14:formula1>
          <xm:sqref>J8:K27 H44:H59</xm:sqref>
        </x14:dataValidation>
        <x14:dataValidation type="list" allowBlank="1" showInputMessage="1" showErrorMessage="1" prompt="Bitte auswählen!">
          <x14:formula1>
            <xm:f>Durchschnittssätze!$F$61:$F$62</xm:f>
          </x14:formula1>
          <xm:sqref>D74</xm:sqref>
        </x14:dataValidation>
        <x14:dataValidation type="date" operator="greaterThanOrEqual" allowBlank="1" showInputMessage="1" showErrorMessage="1">
          <x14:formula1>
            <xm:f>'Allgemeine Angaben'!E25</xm:f>
          </x14:formula1>
          <xm:sqref>D44:D59</xm:sqref>
        </x14:dataValidation>
        <x14:dataValidation type="date" allowBlank="1" showInputMessage="1" showErrorMessage="1">
          <x14:formula1>
            <xm:f>D44</xm:f>
          </x14:formula1>
          <x14:formula2>
            <xm:f>'Allgemeine Angaben'!H$25</xm:f>
          </x14:formula2>
          <xm:sqref>E44:E59</xm:sqref>
        </x14:dataValidation>
        <x14:dataValidation type="date" allowBlank="1" showInputMessage="1" showErrorMessage="1" error="Datum muss im Projekzeitraum liegen!">
          <x14:formula1>
            <xm:f>'Allgemeine Angaben'!E25</xm:f>
          </x14:formula1>
          <x14:formula2>
            <xm:f>'Allgemeine Angaben'!H25</xm:f>
          </x14:formula2>
          <xm:sqref>G8:G27</xm:sqref>
        </x14:dataValidation>
        <x14:dataValidation type="date" allowBlank="1" showInputMessage="1" showErrorMessage="1" error="Einsatzende darf nicht vor Einsatzbeginn liegen bzw. Einsatzende muss im Projektzeitraum liegen!">
          <x14:formula1>
            <xm:f>G8</xm:f>
          </x14:formula1>
          <x14:formula2>
            <xm:f>'Allgemeine Angaben'!H$25</xm:f>
          </x14:formula2>
          <xm:sqref>H8:H27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2:EW194"/>
  <sheetViews>
    <sheetView showGridLines="0" zoomScaleNormal="100" workbookViewId="0">
      <selection activeCell="C5" sqref="C5:D5"/>
    </sheetView>
  </sheetViews>
  <sheetFormatPr baseColWidth="10" defaultRowHeight="12.75" outlineLevelRow="1" outlineLevelCol="1" x14ac:dyDescent="0.2"/>
  <cols>
    <col min="1" max="1" width="1.5" style="17" customWidth="1"/>
    <col min="2" max="2" width="18.75" style="17" customWidth="1"/>
    <col min="3" max="3" width="15.5" style="17" customWidth="1"/>
    <col min="4" max="4" width="8.875" style="17" customWidth="1"/>
    <col min="5" max="5" width="10.5" style="22" customWidth="1"/>
    <col min="6" max="6" width="10.625" style="24" customWidth="1"/>
    <col min="7" max="7" width="10.125" style="23" customWidth="1"/>
    <col min="8" max="8" width="10.625" style="17" customWidth="1"/>
    <col min="9" max="9" width="10.75" style="22" customWidth="1"/>
    <col min="10" max="10" width="11" style="17" customWidth="1"/>
    <col min="11" max="11" width="5" style="17" customWidth="1"/>
    <col min="12" max="12" width="9.875" style="21" customWidth="1"/>
    <col min="13" max="13" width="9.625" style="17" customWidth="1"/>
    <col min="14" max="14" width="10.875" style="17" customWidth="1"/>
    <col min="15" max="15" width="11.375" style="19" customWidth="1"/>
    <col min="16" max="16" width="12.125" style="19" customWidth="1"/>
    <col min="17" max="17" width="12.875" style="19" customWidth="1"/>
    <col min="18" max="18" width="12.75" style="19" customWidth="1"/>
    <col min="19" max="19" width="10.75" style="20" customWidth="1"/>
    <col min="20" max="20" width="11.125" style="19" customWidth="1"/>
    <col min="21" max="21" width="10.75" style="17" customWidth="1"/>
    <col min="22" max="22" width="10" style="17" hidden="1" customWidth="1" outlineLevel="1"/>
    <col min="23" max="25" width="10" style="18" hidden="1" customWidth="1" outlineLevel="1"/>
    <col min="26" max="41" width="10" style="17" hidden="1" customWidth="1" outlineLevel="1"/>
    <col min="42" max="42" width="10.375" style="17" hidden="1" customWidth="1" outlineLevel="1"/>
    <col min="43" max="43" width="10" style="17" hidden="1" customWidth="1" outlineLevel="1"/>
    <col min="44" max="44" width="10" style="17" customWidth="1" collapsed="1"/>
    <col min="45" max="49" width="10" style="17" customWidth="1"/>
    <col min="50" max="50" width="10.125" style="17" customWidth="1"/>
    <col min="51" max="51" width="9.5" style="17" customWidth="1"/>
    <col min="52" max="81" width="10" style="17" customWidth="1"/>
    <col min="82" max="82" width="10.875" style="17" customWidth="1"/>
    <col min="83" max="141" width="10" style="17" customWidth="1"/>
    <col min="142" max="16384" width="11" style="17"/>
  </cols>
  <sheetData>
    <row r="2" spans="1:42" ht="25.5" customHeight="1" x14ac:dyDescent="0.4">
      <c r="B2" s="232" t="s">
        <v>185</v>
      </c>
      <c r="C2" s="230"/>
      <c r="D2" s="230"/>
      <c r="I2" s="145"/>
      <c r="J2" s="28"/>
      <c r="K2" s="28"/>
      <c r="L2" s="28"/>
      <c r="M2" s="28"/>
      <c r="N2" s="28"/>
      <c r="O2" s="140"/>
      <c r="P2" s="140"/>
      <c r="Q2" s="140"/>
      <c r="R2" s="140"/>
      <c r="AI2" s="231" t="s">
        <v>184</v>
      </c>
      <c r="AJ2" s="231" t="s">
        <v>183</v>
      </c>
    </row>
    <row r="3" spans="1:42" ht="12.75" customHeight="1" x14ac:dyDescent="0.2">
      <c r="B3" s="230"/>
      <c r="C3" s="230"/>
      <c r="D3" s="230"/>
      <c r="I3" s="145"/>
      <c r="J3" s="28"/>
      <c r="K3" s="28"/>
      <c r="L3" s="28"/>
      <c r="M3" s="28"/>
      <c r="N3" s="28"/>
      <c r="O3" s="140"/>
      <c r="P3" s="140"/>
      <c r="Q3" s="140"/>
      <c r="R3" s="140"/>
      <c r="AG3" s="17" t="e">
        <f t="shared" ref="AG3:AG8" si="0">IF($AD$7&lt;=AI3,1,0)</f>
        <v>#VALUE!</v>
      </c>
      <c r="AH3" s="17">
        <v>6</v>
      </c>
      <c r="AI3" s="45">
        <v>12</v>
      </c>
      <c r="AJ3" s="211">
        <v>0.03</v>
      </c>
    </row>
    <row r="4" spans="1:42" ht="15.75" customHeight="1" thickBo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AG4" s="17" t="e">
        <f t="shared" si="0"/>
        <v>#VALUE!</v>
      </c>
      <c r="AH4" s="17">
        <v>5</v>
      </c>
      <c r="AI4" s="45">
        <v>24</v>
      </c>
      <c r="AJ4" s="211">
        <v>0.06</v>
      </c>
    </row>
    <row r="5" spans="1:42" ht="15.75" customHeight="1" thickBot="1" x14ac:dyDescent="0.25">
      <c r="B5" s="218" t="s">
        <v>182</v>
      </c>
      <c r="C5" s="639"/>
      <c r="D5" s="640"/>
      <c r="I5" s="145"/>
      <c r="J5" s="28"/>
      <c r="K5" s="648" t="s">
        <v>181</v>
      </c>
      <c r="L5" s="649"/>
      <c r="M5" s="649"/>
      <c r="N5" s="649"/>
      <c r="O5" s="649"/>
      <c r="P5" s="650"/>
      <c r="Q5" s="140"/>
      <c r="R5" s="140"/>
      <c r="Y5" s="17"/>
      <c r="AG5" s="17" t="e">
        <f t="shared" si="0"/>
        <v>#VALUE!</v>
      </c>
      <c r="AH5" s="17">
        <v>4</v>
      </c>
      <c r="AI5" s="45">
        <v>36</v>
      </c>
      <c r="AJ5" s="211">
        <v>0.09</v>
      </c>
    </row>
    <row r="6" spans="1:42" ht="15.75" customHeight="1" thickBot="1" x14ac:dyDescent="0.25">
      <c r="B6" s="229" t="s">
        <v>180</v>
      </c>
      <c r="C6" s="646" t="str">
        <f>IF('Allgemeine Angaben'!D20="","",'Allgemeine Angaben'!D20)</f>
        <v/>
      </c>
      <c r="D6" s="647"/>
      <c r="E6" s="228" t="str">
        <f>IF(C6="","",IF(OR(C6&lt;80000000,C6&gt;89999999),"Fehler !!!",""))</f>
        <v/>
      </c>
      <c r="F6" s="227"/>
      <c r="G6" s="226" t="s">
        <v>179</v>
      </c>
      <c r="H6" s="215" t="s">
        <v>178</v>
      </c>
      <c r="I6" s="225" t="str">
        <f>IF('Allgemeine Angaben'!E25="","",'Allgemeine Angaben'!E25)</f>
        <v/>
      </c>
      <c r="K6" s="651"/>
      <c r="L6" s="652"/>
      <c r="M6" s="652"/>
      <c r="N6" s="652"/>
      <c r="O6" s="652"/>
      <c r="P6" s="653"/>
      <c r="Q6" s="213"/>
      <c r="R6" s="213"/>
      <c r="S6" s="213"/>
      <c r="T6" s="213"/>
      <c r="U6" s="18"/>
      <c r="W6" s="17"/>
      <c r="X6" s="642" t="s">
        <v>177</v>
      </c>
      <c r="Y6" s="642"/>
      <c r="Z6" s="642"/>
      <c r="AA6" s="642"/>
      <c r="AB6" s="642"/>
      <c r="AC6" s="224"/>
      <c r="AD6" s="224"/>
      <c r="AG6" s="17" t="e">
        <f t="shared" si="0"/>
        <v>#VALUE!</v>
      </c>
      <c r="AH6" s="17">
        <v>3</v>
      </c>
      <c r="AI6" s="45">
        <v>48</v>
      </c>
      <c r="AJ6" s="211">
        <v>0.09</v>
      </c>
    </row>
    <row r="7" spans="1:42" ht="15.75" customHeight="1" thickBot="1" x14ac:dyDescent="0.25">
      <c r="B7" s="223"/>
      <c r="C7" s="223"/>
      <c r="D7" s="223"/>
      <c r="F7" s="22"/>
      <c r="H7" s="215" t="s">
        <v>176</v>
      </c>
      <c r="I7" s="222" t="str">
        <f>IF('Allgemeine Angaben'!H25="","",'Allgemeine Angaben'!H25)</f>
        <v/>
      </c>
      <c r="J7" s="221" t="str">
        <f>IF(I7&lt;I6," Fehler !!!","")</f>
        <v/>
      </c>
      <c r="K7" s="654" t="s">
        <v>175</v>
      </c>
      <c r="L7" s="655"/>
      <c r="M7" s="655"/>
      <c r="N7" s="656"/>
      <c r="O7" s="220" t="str">
        <f>IF(I6="","",VLOOKUP($AG$9,$AH$3:$AJ$8,3,FALSE))</f>
        <v/>
      </c>
      <c r="P7" s="219" t="s">
        <v>174</v>
      </c>
      <c r="Q7" s="148"/>
      <c r="R7" s="213"/>
      <c r="S7" s="213"/>
      <c r="T7" s="213"/>
      <c r="X7" s="17"/>
      <c r="Y7" s="218" t="s">
        <v>173</v>
      </c>
      <c r="Z7" s="45" t="e">
        <f>YEAR(I7)-YEAR(I6)+1</f>
        <v>#VALUE!</v>
      </c>
      <c r="AC7" s="218" t="s">
        <v>172</v>
      </c>
      <c r="AD7" s="217" t="e">
        <f>DATEDIF(I6,I7,"M")+1</f>
        <v>#VALUE!</v>
      </c>
      <c r="AG7" s="17" t="e">
        <f t="shared" si="0"/>
        <v>#VALUE!</v>
      </c>
      <c r="AH7" s="17">
        <v>2</v>
      </c>
      <c r="AI7" s="45">
        <v>60</v>
      </c>
      <c r="AJ7" s="211">
        <v>0.09</v>
      </c>
    </row>
    <row r="8" spans="1:42" ht="15" customHeight="1" thickBot="1" x14ac:dyDescent="0.25">
      <c r="B8" s="216"/>
      <c r="C8" s="216"/>
      <c r="D8" s="216"/>
      <c r="F8" s="22"/>
      <c r="H8" s="215"/>
      <c r="I8" s="214"/>
      <c r="K8" s="657" t="s">
        <v>171</v>
      </c>
      <c r="L8" s="658"/>
      <c r="M8" s="658"/>
      <c r="N8" s="658"/>
      <c r="O8" s="658"/>
      <c r="P8" s="659"/>
      <c r="Q8" s="213"/>
      <c r="R8" s="213"/>
      <c r="X8" s="17"/>
      <c r="Y8" s="210" t="s">
        <v>170</v>
      </c>
      <c r="Z8" s="212" t="e">
        <f>MIN(365,IF(YEAR($I$6)=YEAR($I$7),DATEDIF($I$6,$I$7,"D")+1,DATEDIF($I$6,VLOOKUP(YEAR($I$6),$AM$11:$AN$20,2,FALSE),"D")+1))</f>
        <v>#VALUE!</v>
      </c>
      <c r="AA8" s="212" t="e">
        <f>IF(AA9="","",MIN(365,IF(AB9&lt;&gt;"",VLOOKUP(AA9,$AM$11:$AP$20,4,FALSE),VLOOKUP(AA9,$AM$11:$AP$20,4,FALSE)-DATEDIF($I$7,VLOOKUP(YEAR($I$7),$AM$11:$AN$20,2,FALSE),"D"))))</f>
        <v>#VALUE!</v>
      </c>
      <c r="AB8" s="173" t="e">
        <f>IF(AB9="","",MIN(365,IF(AC9&lt;&gt;"",VLOOKUP(AB9,$AM$11:$AP$20,4,FALSE),365-DATEDIF(I7,VLOOKUP(YEAR(I7),AM11:AN20,2,FALSE),"D"))))</f>
        <v>#VALUE!</v>
      </c>
      <c r="AC8" s="17" t="e">
        <f>IF(AC9="","",MIN(365,IF(AD9&lt;&gt;"",VLOOKUP(AC9,AM11:AP20,4,FALSE),365-DATEDIF(I7,VLOOKUP(YEAR(I7),AM11:AN20,2,FALSE),"D"))))</f>
        <v>#VALUE!</v>
      </c>
      <c r="AD8" s="17" t="e">
        <f>IF(AD9="","",MIN(365,IF(AE9&lt;&gt;"",VLOOKUP(AD9,AM11:AP20,4,FALSE),365-DATEDIF(I7,VLOOKUP(YEAR(I7),AM11:AN20,2,FALSE),"D"))))</f>
        <v>#VALUE!</v>
      </c>
      <c r="AE8" s="17" t="e">
        <f>IF(AE9="","",MIN(365,VLOOKUP(AE9,$AM$11:$AP$20,4,FALSE)-DATEDIF(I7,VLOOKUP(YEAR(I7),AM11:AN20,2,FALSE),"D")))</f>
        <v>#VALUE!</v>
      </c>
      <c r="AG8" s="17" t="e">
        <f t="shared" si="0"/>
        <v>#VALUE!</v>
      </c>
      <c r="AH8" s="17">
        <v>1</v>
      </c>
      <c r="AI8" s="45">
        <v>72</v>
      </c>
      <c r="AJ8" s="211">
        <v>0.09</v>
      </c>
    </row>
    <row r="9" spans="1:42" ht="15.75" customHeight="1" thickBot="1" x14ac:dyDescent="0.25">
      <c r="B9" s="643" t="s">
        <v>169</v>
      </c>
      <c r="C9" s="644"/>
      <c r="D9" s="644"/>
      <c r="E9" s="645"/>
      <c r="I9" s="17"/>
      <c r="L9" s="17"/>
      <c r="O9" s="17"/>
      <c r="P9" s="17"/>
      <c r="Q9" s="17"/>
      <c r="R9" s="17"/>
      <c r="S9" s="17"/>
      <c r="T9" s="17"/>
      <c r="U9" s="28"/>
      <c r="V9" s="28"/>
      <c r="W9" s="29"/>
      <c r="X9" s="17"/>
      <c r="Y9" s="210" t="s">
        <v>168</v>
      </c>
      <c r="Z9" s="209" t="e">
        <f>YEAR(I6)</f>
        <v>#VALUE!</v>
      </c>
      <c r="AA9" s="208" t="e">
        <f>IF(AND(Z9&lt;&gt;"",$Z$7&gt;1),Z9+1,"")</f>
        <v>#VALUE!</v>
      </c>
      <c r="AB9" s="207" t="e">
        <f>IF(AND(AA9&lt;&gt;"",$Z$7&gt;2),AA9+1,"")</f>
        <v>#VALUE!</v>
      </c>
      <c r="AC9" s="206" t="e">
        <f>IF(AND(AB9&lt;&gt;"",$Z$7&gt;3),AB9+1,"")</f>
        <v>#VALUE!</v>
      </c>
      <c r="AD9" s="45" t="e">
        <f>IF(AND(AC9&lt;&gt;"",$Z$7&gt;4),AC9+1,"")</f>
        <v>#VALUE!</v>
      </c>
      <c r="AE9" s="205" t="e">
        <f>IF(AND(AD9&lt;&gt;"",$Z$7&gt;5),AD9+1,"")</f>
        <v>#VALUE!</v>
      </c>
      <c r="AG9" s="17" t="e">
        <f>SUM(AG3:AG8)</f>
        <v>#VALUE!</v>
      </c>
    </row>
    <row r="10" spans="1:42" ht="64.5" customHeight="1" x14ac:dyDescent="0.2">
      <c r="A10" s="183"/>
      <c r="B10" s="660" t="s">
        <v>20</v>
      </c>
      <c r="C10" s="661"/>
      <c r="D10" s="137" t="s">
        <v>159</v>
      </c>
      <c r="E10" s="204" t="s">
        <v>16</v>
      </c>
      <c r="F10" s="203" t="s">
        <v>17</v>
      </c>
      <c r="G10" s="202" t="s">
        <v>155</v>
      </c>
      <c r="H10" s="665" t="s">
        <v>167</v>
      </c>
      <c r="I10" s="666"/>
      <c r="J10" s="201"/>
      <c r="K10" s="201"/>
      <c r="L10" s="200"/>
      <c r="M10" s="199"/>
      <c r="N10" s="677" t="s">
        <v>166</v>
      </c>
      <c r="O10" s="678"/>
      <c r="P10" s="678"/>
      <c r="Q10" s="678"/>
      <c r="R10" s="679"/>
      <c r="T10" s="28"/>
      <c r="U10" s="28"/>
      <c r="W10" s="21"/>
      <c r="X10" s="125" t="s">
        <v>14</v>
      </c>
      <c r="Y10" s="124" t="s">
        <v>15</v>
      </c>
      <c r="Z10" s="611" t="s">
        <v>146</v>
      </c>
      <c r="AA10" s="612"/>
      <c r="AB10" s="612"/>
      <c r="AC10" s="612"/>
      <c r="AD10" s="612"/>
      <c r="AE10" s="613"/>
      <c r="AF10" s="123" t="s">
        <v>145</v>
      </c>
      <c r="AG10" s="611" t="s">
        <v>144</v>
      </c>
      <c r="AH10" s="612"/>
      <c r="AI10" s="612"/>
      <c r="AJ10" s="612"/>
      <c r="AK10" s="612"/>
      <c r="AL10" s="613"/>
    </row>
    <row r="11" spans="1:42" ht="15" customHeight="1" x14ac:dyDescent="0.2">
      <c r="A11" s="183"/>
      <c r="B11" s="618"/>
      <c r="C11" s="619"/>
      <c r="D11" s="194"/>
      <c r="E11" s="193"/>
      <c r="F11" s="192"/>
      <c r="G11" s="191">
        <f>SUM(J26:J36)</f>
        <v>0</v>
      </c>
      <c r="H11" s="620" t="str">
        <f>IF(AND(E11="",F11=""),"",IF(OR(E11&lt;$I$6,F11&gt;$I$7),"Fehler",S37))</f>
        <v/>
      </c>
      <c r="I11" s="621"/>
      <c r="J11" s="623" t="str">
        <f t="shared" ref="J11:J20" si="1">IF(AND(E11="",F11=""),"",IF(OR(E11&lt;$I$6,F11&gt;$I$7,F11&lt;$I$6,E11&gt;F11),"Datumsangaben prüfen!",""))</f>
        <v/>
      </c>
      <c r="K11" s="624"/>
      <c r="L11" s="624"/>
      <c r="M11" s="641"/>
      <c r="N11" s="615" t="s">
        <v>165</v>
      </c>
      <c r="O11" s="616"/>
      <c r="P11" s="616"/>
      <c r="Q11" s="617"/>
      <c r="R11" s="198">
        <f>SUM(H11:I20)</f>
        <v>0</v>
      </c>
      <c r="T11" s="28"/>
      <c r="U11" s="28"/>
      <c r="W11" s="61">
        <f t="shared" ref="W11:W20" si="2">YEAR(F11)-YEAR(E11)+1</f>
        <v>1</v>
      </c>
      <c r="X11" s="60">
        <f t="shared" ref="X11:X20" si="3">B11</f>
        <v>0</v>
      </c>
      <c r="Y11" s="59">
        <f t="shared" ref="Y11:Y20" si="4">C11</f>
        <v>0</v>
      </c>
      <c r="Z11" s="58" t="e">
        <f t="shared" ref="Z11:Z20" si="5">IF(YEAR(E11)=$Z$9,$Z$9,"")</f>
        <v>#VALUE!</v>
      </c>
      <c r="AA11" s="57" t="e">
        <f t="shared" ref="AA11:AA20" si="6">IF(AND(Z11&lt;&gt;"",$W11&gt;1),Z11+1,IF(YEAR(E11)=$AA$9,$AA$9,""))</f>
        <v>#VALUE!</v>
      </c>
      <c r="AB11" s="56" t="e">
        <f t="shared" ref="AB11:AB20" si="7">IF(AND(OR(AA11&lt;&gt;"",YEAR(E11)=$AB$9),COUNT(Z11:AA11)&lt;W11),$AB$9,"")</f>
        <v>#VALUE!</v>
      </c>
      <c r="AC11" s="55" t="e">
        <f t="shared" ref="AC11:AC20" si="8">IF(AND(OR(AB11&lt;&gt;"",YEAR(E11)=$AC$9),COUNT(Z11:AB11)&lt;W11),$AC$9,"")</f>
        <v>#VALUE!</v>
      </c>
      <c r="AD11" s="54" t="e">
        <f t="shared" ref="AD11:AD20" si="9">IF(AND(OR(AC11&lt;&gt;"",YEAR(E11)=$AD$9),COUNT(Z11:AC11)&lt;W11),$AD$9,"")</f>
        <v>#VALUE!</v>
      </c>
      <c r="AE11" s="53" t="e">
        <f t="shared" ref="AE11:AE20" si="10">IF(AND(OR(AC11&lt;&gt;"",YEAR(E11)=$AD$9),COUNT(Z11:AD11)&lt;W11),$AE$9,"")</f>
        <v>#VALUE!</v>
      </c>
      <c r="AF11" s="52" t="e">
        <f t="shared" ref="AF11:AF20" si="11">SUM(AG11:AL11)</f>
        <v>#VALUE!</v>
      </c>
      <c r="AG11" s="58" t="e">
        <f t="shared" ref="AG11:AG20" si="12">IF(Z11="","",MIN(365,
IF(YEAR(E11)=YEAR(F11),DATEDIF(E11,F11,"D")+1,DATEDIF(E11,VLOOKUP(YEAR(E11),$AM$11:$AN$20,2,FALSE),"D")+1)))</f>
        <v>#VALUE!</v>
      </c>
      <c r="AH11" s="57" t="e">
        <f t="shared" ref="AH11:AH20" si="13">IF(AA11="","",MIN(365,
IF(AND(YEAR($E11)=YEAR($F11),AA11=YEAR($E11)),DATEDIF($E11,$F11,"D")+1,
IF(AB11&lt;&gt;"",DATEDIF(MAX(VLOOKUP(AA11,$AM$11:$AP$20,3,FALSE),$E11),VLOOKUP(AA11,$AM$11:$AP$20,2,FALSE),"D")+1,
VLOOKUP(AA11,$AM$11:$AP$20,4,FALSE)-DATEDIF($F11,VLOOKUP(YEAR($F11),$AM$11:$AN$20,2,FALSE),"D")))))</f>
        <v>#VALUE!</v>
      </c>
      <c r="AI11" s="56" t="e">
        <f t="shared" ref="AI11:AI20" si="14">IF(AB11="","",MIN(365,
IF(AND(YEAR($E11)=YEAR($F11),AB11=YEAR($E11)),DATEDIF($E11,$F11,"D")+1,
IF(AC11&lt;&gt;"",DATEDIF(MAX(VLOOKUP(AB11,$AM$11:$AP$20,3,FALSE),$E11),VLOOKUP(AB11,$AM$11:$AP$20,2,FALSE),"D")+1,
VLOOKUP(AB11,$AM$11:$AP$20,4,FALSE)-DATEDIF($F11,VLOOKUP(YEAR($F11),$AM$11:$AN$20,2,FALSE),"D")))))</f>
        <v>#VALUE!</v>
      </c>
      <c r="AJ11" s="55" t="e">
        <f t="shared" ref="AJ11:AJ20" si="15">IF(AC11="","",MIN(365,
IF(AND(YEAR($E11)=YEAR($F11),AC11=YEAR($E11)),DATEDIF($E11,$F11,"D")+1,
IF(AD11&lt;&gt;"",DATEDIF(MAX(VLOOKUP(AC11,$AM$11:$AP$20,3,FALSE),$E11),VLOOKUP(AC11,$AM$11:$AP$20,2,FALSE),"D")+1,
VLOOKUP(AC11,$AM$11:$AP$20,4,FALSE)-DATEDIF($F11,VLOOKUP(YEAR($F11),$AM$11:$AN$20,2,FALSE),"D")))))</f>
        <v>#VALUE!</v>
      </c>
      <c r="AK11" s="54" t="e">
        <f t="shared" ref="AK11:AK20" si="16">IF(AD11="","",MIN(365,
IF(AND(YEAR($E11)=YEAR($F11),AD11=YEAR($E11)),DATEDIF($E11,$F11,"D")+1,
IF(AE11&lt;&gt;"",DATEDIF(MAX(VLOOKUP(AD11,$AM$11:$AP$20,3,FALSE),$E11),VLOOKUP(AD11,$AM$11:$AP$20,2,FALSE),"D")+1,
VLOOKUP(AD11,$AM$11:$AP$20,4,FALSE)-DATEDIF($F11,VLOOKUP(YEAR($F11),$AM$11:$AN$20,2,FALSE),"D")))))</f>
        <v>#VALUE!</v>
      </c>
      <c r="AL11" s="53" t="e">
        <f t="shared" ref="AL11:AL20" si="17">IF(AE11="","",MIN(365,
IF(AND(YEAR($E11)=YEAR($F11),AE11=YEAR($E11)),DATEDIF($E11,$F11,"D")+1,
IF(AF11&lt;&gt;"",DATEDIF(MAX(VLOOKUP(AE11,$AM$11:$AP$20,3,FALSE),$E11),VLOOKUP(AE11,$AM$11:$AP$20,2,FALSE),"D")+1,
VLOOKUP(AE11,$AM$11:$AP$20,4,FALSE)-DATEDIF($F11,VLOOKUP(YEAR($F11),$AM$11:$AN$20,2,FALSE),"D")))))</f>
        <v>#VALUE!</v>
      </c>
      <c r="AM11" s="17">
        <v>2015</v>
      </c>
      <c r="AN11" s="78">
        <v>42369</v>
      </c>
      <c r="AO11" s="78">
        <v>42005</v>
      </c>
      <c r="AP11" s="77">
        <f>DATEDIF(AO11,AN11,"D")+1</f>
        <v>365</v>
      </c>
    </row>
    <row r="12" spans="1:42" ht="15" customHeight="1" x14ac:dyDescent="0.2">
      <c r="A12" s="190"/>
      <c r="B12" s="618"/>
      <c r="C12" s="619"/>
      <c r="D12" s="194"/>
      <c r="E12" s="193"/>
      <c r="F12" s="192"/>
      <c r="G12" s="191">
        <f>SUM(J42:J52)</f>
        <v>0</v>
      </c>
      <c r="H12" s="620" t="str">
        <f>IF(AND(E12="",F12=""),"",IF(OR(E12&lt;$I$6,F12&gt;$I$7),"Fehler",S53))</f>
        <v/>
      </c>
      <c r="I12" s="621"/>
      <c r="J12" s="623" t="str">
        <f t="shared" si="1"/>
        <v/>
      </c>
      <c r="K12" s="624"/>
      <c r="L12" s="624"/>
      <c r="M12" s="641"/>
      <c r="N12" s="615" t="s">
        <v>164</v>
      </c>
      <c r="O12" s="616"/>
      <c r="P12" s="616"/>
      <c r="Q12" s="617"/>
      <c r="R12" s="198">
        <f>R11-AN37-AN53-AN69-AN85-AN101-AN117-AN133-AN149-AN165-AN181</f>
        <v>0</v>
      </c>
      <c r="T12" s="28"/>
      <c r="U12" s="28"/>
      <c r="W12" s="61">
        <f t="shared" si="2"/>
        <v>1</v>
      </c>
      <c r="X12" s="60">
        <f t="shared" si="3"/>
        <v>0</v>
      </c>
      <c r="Y12" s="59">
        <f t="shared" si="4"/>
        <v>0</v>
      </c>
      <c r="Z12" s="58" t="e">
        <f t="shared" si="5"/>
        <v>#VALUE!</v>
      </c>
      <c r="AA12" s="57" t="e">
        <f t="shared" si="6"/>
        <v>#VALUE!</v>
      </c>
      <c r="AB12" s="56" t="e">
        <f t="shared" si="7"/>
        <v>#VALUE!</v>
      </c>
      <c r="AC12" s="55" t="e">
        <f t="shared" si="8"/>
        <v>#VALUE!</v>
      </c>
      <c r="AD12" s="54" t="e">
        <f t="shared" si="9"/>
        <v>#VALUE!</v>
      </c>
      <c r="AE12" s="53" t="e">
        <f t="shared" si="10"/>
        <v>#VALUE!</v>
      </c>
      <c r="AF12" s="52" t="e">
        <f t="shared" si="11"/>
        <v>#VALUE!</v>
      </c>
      <c r="AG12" s="58" t="e">
        <f t="shared" si="12"/>
        <v>#VALUE!</v>
      </c>
      <c r="AH12" s="57" t="e">
        <f t="shared" si="13"/>
        <v>#VALUE!</v>
      </c>
      <c r="AI12" s="56" t="e">
        <f t="shared" si="14"/>
        <v>#VALUE!</v>
      </c>
      <c r="AJ12" s="55" t="e">
        <f t="shared" si="15"/>
        <v>#VALUE!</v>
      </c>
      <c r="AK12" s="54" t="e">
        <f t="shared" si="16"/>
        <v>#VALUE!</v>
      </c>
      <c r="AL12" s="53" t="e">
        <f t="shared" si="17"/>
        <v>#VALUE!</v>
      </c>
      <c r="AM12" s="17">
        <v>2016</v>
      </c>
      <c r="AN12" s="78">
        <v>42735</v>
      </c>
      <c r="AO12" s="78">
        <v>42370</v>
      </c>
      <c r="AP12" s="77">
        <v>366</v>
      </c>
    </row>
    <row r="13" spans="1:42" ht="15" customHeight="1" x14ac:dyDescent="0.2">
      <c r="A13" s="190"/>
      <c r="B13" s="618"/>
      <c r="C13" s="619"/>
      <c r="D13" s="194"/>
      <c r="E13" s="193"/>
      <c r="F13" s="192"/>
      <c r="G13" s="191">
        <f>SUM(J58:J68)</f>
        <v>0</v>
      </c>
      <c r="H13" s="620" t="str">
        <f>IF(AND(E13="",F13=""),"",IF(OR(E13&lt;$I$6,F13&gt;$I$7),"Fehler",S69))</f>
        <v/>
      </c>
      <c r="I13" s="621"/>
      <c r="J13" s="623" t="str">
        <f t="shared" si="1"/>
        <v/>
      </c>
      <c r="K13" s="624"/>
      <c r="L13" s="624"/>
      <c r="M13" s="641"/>
      <c r="N13" s="615" t="s">
        <v>163</v>
      </c>
      <c r="O13" s="616"/>
      <c r="P13" s="616"/>
      <c r="Q13" s="617"/>
      <c r="R13" s="197">
        <f>IF(O7="",0,ROUND(R12*O7,2))</f>
        <v>0</v>
      </c>
      <c r="S13" s="140"/>
      <c r="T13" s="28"/>
      <c r="U13" s="28"/>
      <c r="W13" s="61">
        <f t="shared" si="2"/>
        <v>1</v>
      </c>
      <c r="X13" s="60">
        <f t="shared" si="3"/>
        <v>0</v>
      </c>
      <c r="Y13" s="59">
        <f t="shared" si="4"/>
        <v>0</v>
      </c>
      <c r="Z13" s="58" t="e">
        <f t="shared" si="5"/>
        <v>#VALUE!</v>
      </c>
      <c r="AA13" s="57" t="e">
        <f t="shared" si="6"/>
        <v>#VALUE!</v>
      </c>
      <c r="AB13" s="56" t="e">
        <f t="shared" si="7"/>
        <v>#VALUE!</v>
      </c>
      <c r="AC13" s="55" t="e">
        <f t="shared" si="8"/>
        <v>#VALUE!</v>
      </c>
      <c r="AD13" s="54" t="e">
        <f t="shared" si="9"/>
        <v>#VALUE!</v>
      </c>
      <c r="AE13" s="53" t="e">
        <f t="shared" si="10"/>
        <v>#VALUE!</v>
      </c>
      <c r="AF13" s="52" t="e">
        <f t="shared" si="11"/>
        <v>#VALUE!</v>
      </c>
      <c r="AG13" s="58" t="e">
        <f t="shared" si="12"/>
        <v>#VALUE!</v>
      </c>
      <c r="AH13" s="57" t="e">
        <f t="shared" si="13"/>
        <v>#VALUE!</v>
      </c>
      <c r="AI13" s="56" t="e">
        <f t="shared" si="14"/>
        <v>#VALUE!</v>
      </c>
      <c r="AJ13" s="55" t="e">
        <f t="shared" si="15"/>
        <v>#VALUE!</v>
      </c>
      <c r="AK13" s="54" t="e">
        <f t="shared" si="16"/>
        <v>#VALUE!</v>
      </c>
      <c r="AL13" s="53" t="e">
        <f t="shared" si="17"/>
        <v>#VALUE!</v>
      </c>
      <c r="AM13" s="17">
        <v>2017</v>
      </c>
      <c r="AN13" s="78">
        <v>43100</v>
      </c>
      <c r="AO13" s="78">
        <v>42736</v>
      </c>
      <c r="AP13" s="77">
        <f>DATEDIF(AO13,AN13,"D")+1</f>
        <v>365</v>
      </c>
    </row>
    <row r="14" spans="1:42" ht="15" customHeight="1" x14ac:dyDescent="0.2">
      <c r="A14" s="190"/>
      <c r="B14" s="618"/>
      <c r="C14" s="619"/>
      <c r="D14" s="194"/>
      <c r="E14" s="193"/>
      <c r="F14" s="192"/>
      <c r="G14" s="191">
        <f>SUM(J74:J84)</f>
        <v>0</v>
      </c>
      <c r="H14" s="620" t="str">
        <f>IF(AND(E14="",F14=""),"",IF(OR(E14&lt;$I$6,F14&gt;$I$7),"Fehler",S85))</f>
        <v/>
      </c>
      <c r="I14" s="621"/>
      <c r="J14" s="623" t="str">
        <f t="shared" si="1"/>
        <v/>
      </c>
      <c r="K14" s="624"/>
      <c r="L14" s="624"/>
      <c r="M14" s="641"/>
      <c r="N14" s="615" t="s">
        <v>162</v>
      </c>
      <c r="O14" s="616"/>
      <c r="P14" s="616"/>
      <c r="Q14" s="617"/>
      <c r="R14" s="196">
        <f>R12+R13</f>
        <v>0</v>
      </c>
      <c r="S14" s="28"/>
      <c r="T14" s="28"/>
      <c r="U14" s="28"/>
      <c r="W14" s="61">
        <f t="shared" si="2"/>
        <v>1</v>
      </c>
      <c r="X14" s="60">
        <f t="shared" si="3"/>
        <v>0</v>
      </c>
      <c r="Y14" s="59">
        <f t="shared" si="4"/>
        <v>0</v>
      </c>
      <c r="Z14" s="58" t="e">
        <f t="shared" si="5"/>
        <v>#VALUE!</v>
      </c>
      <c r="AA14" s="57" t="e">
        <f t="shared" si="6"/>
        <v>#VALUE!</v>
      </c>
      <c r="AB14" s="56" t="e">
        <f t="shared" si="7"/>
        <v>#VALUE!</v>
      </c>
      <c r="AC14" s="55" t="e">
        <f t="shared" si="8"/>
        <v>#VALUE!</v>
      </c>
      <c r="AD14" s="54" t="e">
        <f t="shared" si="9"/>
        <v>#VALUE!</v>
      </c>
      <c r="AE14" s="53" t="e">
        <f t="shared" si="10"/>
        <v>#VALUE!</v>
      </c>
      <c r="AF14" s="52" t="e">
        <f t="shared" si="11"/>
        <v>#VALUE!</v>
      </c>
      <c r="AG14" s="58" t="e">
        <f t="shared" si="12"/>
        <v>#VALUE!</v>
      </c>
      <c r="AH14" s="57" t="e">
        <f t="shared" si="13"/>
        <v>#VALUE!</v>
      </c>
      <c r="AI14" s="56" t="e">
        <f t="shared" si="14"/>
        <v>#VALUE!</v>
      </c>
      <c r="AJ14" s="55" t="e">
        <f t="shared" si="15"/>
        <v>#VALUE!</v>
      </c>
      <c r="AK14" s="54" t="e">
        <f t="shared" si="16"/>
        <v>#VALUE!</v>
      </c>
      <c r="AL14" s="53" t="e">
        <f t="shared" si="17"/>
        <v>#VALUE!</v>
      </c>
      <c r="AM14" s="17">
        <v>2018</v>
      </c>
      <c r="AN14" s="78">
        <v>43465</v>
      </c>
      <c r="AO14" s="78">
        <v>43101</v>
      </c>
      <c r="AP14" s="77">
        <f>DATEDIF(AO14,AN14,"D")+1</f>
        <v>365</v>
      </c>
    </row>
    <row r="15" spans="1:42" ht="15" customHeight="1" x14ac:dyDescent="0.2">
      <c r="A15" s="190"/>
      <c r="B15" s="618"/>
      <c r="C15" s="619"/>
      <c r="D15" s="194"/>
      <c r="E15" s="193"/>
      <c r="F15" s="192"/>
      <c r="G15" s="191">
        <f>SUM(J90:J100)</f>
        <v>0</v>
      </c>
      <c r="H15" s="620" t="str">
        <f>IF(AND(E15="",F15=""),"",IF(OR(E15&lt;$I$6,F15&gt;$I$7),"Fehler",S101))</f>
        <v/>
      </c>
      <c r="I15" s="621"/>
      <c r="J15" s="623" t="str">
        <f t="shared" si="1"/>
        <v/>
      </c>
      <c r="K15" s="624"/>
      <c r="L15" s="624"/>
      <c r="M15" s="641"/>
      <c r="N15" s="615" t="s">
        <v>161</v>
      </c>
      <c r="O15" s="616"/>
      <c r="P15" s="616"/>
      <c r="Q15" s="617"/>
      <c r="R15" s="196">
        <f>ROUND(AN37+AN53+AN69+AN85+AN101+AN117+AN133+AN149+AN165+AN181,2)</f>
        <v>0</v>
      </c>
      <c r="S15" s="140"/>
      <c r="T15" s="28"/>
      <c r="U15" s="28"/>
      <c r="W15" s="61">
        <f t="shared" si="2"/>
        <v>1</v>
      </c>
      <c r="X15" s="60">
        <f t="shared" si="3"/>
        <v>0</v>
      </c>
      <c r="Y15" s="59">
        <f t="shared" si="4"/>
        <v>0</v>
      </c>
      <c r="Z15" s="58" t="e">
        <f t="shared" si="5"/>
        <v>#VALUE!</v>
      </c>
      <c r="AA15" s="57" t="e">
        <f t="shared" si="6"/>
        <v>#VALUE!</v>
      </c>
      <c r="AB15" s="56" t="e">
        <f t="shared" si="7"/>
        <v>#VALUE!</v>
      </c>
      <c r="AC15" s="55" t="e">
        <f t="shared" si="8"/>
        <v>#VALUE!</v>
      </c>
      <c r="AD15" s="54" t="e">
        <f t="shared" si="9"/>
        <v>#VALUE!</v>
      </c>
      <c r="AE15" s="53" t="e">
        <f t="shared" si="10"/>
        <v>#VALUE!</v>
      </c>
      <c r="AF15" s="52" t="e">
        <f t="shared" si="11"/>
        <v>#VALUE!</v>
      </c>
      <c r="AG15" s="58" t="e">
        <f t="shared" si="12"/>
        <v>#VALUE!</v>
      </c>
      <c r="AH15" s="57" t="e">
        <f t="shared" si="13"/>
        <v>#VALUE!</v>
      </c>
      <c r="AI15" s="56" t="e">
        <f t="shared" si="14"/>
        <v>#VALUE!</v>
      </c>
      <c r="AJ15" s="55" t="e">
        <f t="shared" si="15"/>
        <v>#VALUE!</v>
      </c>
      <c r="AK15" s="54" t="e">
        <f t="shared" si="16"/>
        <v>#VALUE!</v>
      </c>
      <c r="AL15" s="53" t="e">
        <f t="shared" si="17"/>
        <v>#VALUE!</v>
      </c>
      <c r="AM15" s="17">
        <v>2019</v>
      </c>
      <c r="AN15" s="78">
        <v>43830</v>
      </c>
      <c r="AO15" s="78">
        <v>43466</v>
      </c>
      <c r="AP15" s="77">
        <f>DATEDIF(AO15,AN15,"D")+1</f>
        <v>365</v>
      </c>
    </row>
    <row r="16" spans="1:42" ht="15" customHeight="1" x14ac:dyDescent="0.2">
      <c r="A16" s="190"/>
      <c r="B16" s="618"/>
      <c r="C16" s="619"/>
      <c r="D16" s="194"/>
      <c r="E16" s="193"/>
      <c r="F16" s="192"/>
      <c r="G16" s="191">
        <f>SUM(J106:J116)</f>
        <v>0</v>
      </c>
      <c r="H16" s="620" t="str">
        <f>IF(AND(E16="",F16=""),"",IF(OR(E16&lt;$I$6,F16&gt;$I$7),"Fehler",S117))</f>
        <v/>
      </c>
      <c r="I16" s="621"/>
      <c r="J16" s="623" t="str">
        <f t="shared" si="1"/>
        <v/>
      </c>
      <c r="K16" s="624"/>
      <c r="L16" s="624"/>
      <c r="M16" s="641"/>
      <c r="N16" s="668" t="s">
        <v>160</v>
      </c>
      <c r="O16" s="669"/>
      <c r="P16" s="669"/>
      <c r="Q16" s="670"/>
      <c r="R16" s="674">
        <f>R14+R15</f>
        <v>0</v>
      </c>
      <c r="S16" s="195"/>
      <c r="T16" s="28"/>
      <c r="U16" s="28"/>
      <c r="W16" s="61">
        <f t="shared" si="2"/>
        <v>1</v>
      </c>
      <c r="X16" s="60">
        <f t="shared" si="3"/>
        <v>0</v>
      </c>
      <c r="Y16" s="59">
        <f t="shared" si="4"/>
        <v>0</v>
      </c>
      <c r="Z16" s="58" t="e">
        <f t="shared" si="5"/>
        <v>#VALUE!</v>
      </c>
      <c r="AA16" s="57" t="e">
        <f t="shared" si="6"/>
        <v>#VALUE!</v>
      </c>
      <c r="AB16" s="56" t="e">
        <f t="shared" si="7"/>
        <v>#VALUE!</v>
      </c>
      <c r="AC16" s="55" t="e">
        <f t="shared" si="8"/>
        <v>#VALUE!</v>
      </c>
      <c r="AD16" s="54" t="e">
        <f t="shared" si="9"/>
        <v>#VALUE!</v>
      </c>
      <c r="AE16" s="53" t="e">
        <f t="shared" si="10"/>
        <v>#VALUE!</v>
      </c>
      <c r="AF16" s="52" t="e">
        <f t="shared" si="11"/>
        <v>#VALUE!</v>
      </c>
      <c r="AG16" s="58" t="e">
        <f t="shared" si="12"/>
        <v>#VALUE!</v>
      </c>
      <c r="AH16" s="57" t="e">
        <f t="shared" si="13"/>
        <v>#VALUE!</v>
      </c>
      <c r="AI16" s="56" t="e">
        <f t="shared" si="14"/>
        <v>#VALUE!</v>
      </c>
      <c r="AJ16" s="55" t="e">
        <f t="shared" si="15"/>
        <v>#VALUE!</v>
      </c>
      <c r="AK16" s="54" t="e">
        <f t="shared" si="16"/>
        <v>#VALUE!</v>
      </c>
      <c r="AL16" s="53" t="e">
        <f t="shared" si="17"/>
        <v>#VALUE!</v>
      </c>
      <c r="AM16" s="17">
        <v>2020</v>
      </c>
      <c r="AN16" s="78">
        <v>44196</v>
      </c>
      <c r="AO16" s="78">
        <v>43831</v>
      </c>
      <c r="AP16" s="77">
        <v>366</v>
      </c>
    </row>
    <row r="17" spans="1:153" ht="15" customHeight="1" thickBot="1" x14ac:dyDescent="0.25">
      <c r="A17" s="190"/>
      <c r="B17" s="618"/>
      <c r="C17" s="619"/>
      <c r="D17" s="194"/>
      <c r="E17" s="193"/>
      <c r="F17" s="192"/>
      <c r="G17" s="191">
        <f>SUM(J122:J132)</f>
        <v>0</v>
      </c>
      <c r="H17" s="620" t="str">
        <f>IF(AND(E17="",F17=""),"",IF(OR(E17&lt;$I$6,F17&gt;$I$7),"Fehler",S133))</f>
        <v/>
      </c>
      <c r="I17" s="621"/>
      <c r="J17" s="623" t="str">
        <f t="shared" si="1"/>
        <v/>
      </c>
      <c r="K17" s="624"/>
      <c r="L17" s="624"/>
      <c r="M17" s="641"/>
      <c r="N17" s="671"/>
      <c r="O17" s="672"/>
      <c r="P17" s="672"/>
      <c r="Q17" s="673"/>
      <c r="R17" s="675"/>
      <c r="S17" s="28"/>
      <c r="T17" s="28"/>
      <c r="U17" s="28"/>
      <c r="W17" s="61">
        <f t="shared" si="2"/>
        <v>1</v>
      </c>
      <c r="X17" s="60">
        <f t="shared" si="3"/>
        <v>0</v>
      </c>
      <c r="Y17" s="59">
        <f t="shared" si="4"/>
        <v>0</v>
      </c>
      <c r="Z17" s="58" t="e">
        <f t="shared" si="5"/>
        <v>#VALUE!</v>
      </c>
      <c r="AA17" s="57" t="e">
        <f t="shared" si="6"/>
        <v>#VALUE!</v>
      </c>
      <c r="AB17" s="56" t="e">
        <f t="shared" si="7"/>
        <v>#VALUE!</v>
      </c>
      <c r="AC17" s="55" t="e">
        <f t="shared" si="8"/>
        <v>#VALUE!</v>
      </c>
      <c r="AD17" s="54" t="e">
        <f t="shared" si="9"/>
        <v>#VALUE!</v>
      </c>
      <c r="AE17" s="53" t="e">
        <f t="shared" si="10"/>
        <v>#VALUE!</v>
      </c>
      <c r="AF17" s="52" t="e">
        <f t="shared" si="11"/>
        <v>#VALUE!</v>
      </c>
      <c r="AG17" s="58" t="e">
        <f t="shared" si="12"/>
        <v>#VALUE!</v>
      </c>
      <c r="AH17" s="57" t="e">
        <f t="shared" si="13"/>
        <v>#VALUE!</v>
      </c>
      <c r="AI17" s="56" t="e">
        <f t="shared" si="14"/>
        <v>#VALUE!</v>
      </c>
      <c r="AJ17" s="55" t="e">
        <f t="shared" si="15"/>
        <v>#VALUE!</v>
      </c>
      <c r="AK17" s="54" t="e">
        <f t="shared" si="16"/>
        <v>#VALUE!</v>
      </c>
      <c r="AL17" s="53" t="e">
        <f t="shared" si="17"/>
        <v>#VALUE!</v>
      </c>
      <c r="AM17" s="17">
        <v>2021</v>
      </c>
      <c r="AN17" s="78">
        <v>44561</v>
      </c>
      <c r="AO17" s="78">
        <v>44197</v>
      </c>
      <c r="AP17" s="77">
        <f>DATEDIF(AO17,AN17,"D")+1</f>
        <v>365</v>
      </c>
    </row>
    <row r="18" spans="1:153" ht="15" customHeight="1" x14ac:dyDescent="0.2">
      <c r="A18" s="190"/>
      <c r="B18" s="618"/>
      <c r="C18" s="619"/>
      <c r="D18" s="194"/>
      <c r="E18" s="193"/>
      <c r="F18" s="192"/>
      <c r="G18" s="191">
        <f>SUM(J138:J148)</f>
        <v>0</v>
      </c>
      <c r="H18" s="620" t="str">
        <f>IF(AND(E18="",F18=""),"",IF(OR(E18&lt;$I$6,F18&gt;$I$7),"Fehler",S149))</f>
        <v/>
      </c>
      <c r="I18" s="621"/>
      <c r="J18" s="623" t="str">
        <f t="shared" si="1"/>
        <v/>
      </c>
      <c r="K18" s="624"/>
      <c r="L18" s="624"/>
      <c r="M18" s="624"/>
      <c r="N18" s="667"/>
      <c r="O18" s="667"/>
      <c r="P18" s="667"/>
      <c r="Q18" s="676"/>
      <c r="R18" s="676"/>
      <c r="S18" s="17"/>
      <c r="T18" s="17"/>
      <c r="W18" s="61">
        <f t="shared" si="2"/>
        <v>1</v>
      </c>
      <c r="X18" s="60">
        <f t="shared" si="3"/>
        <v>0</v>
      </c>
      <c r="Y18" s="59">
        <f t="shared" si="4"/>
        <v>0</v>
      </c>
      <c r="Z18" s="58" t="e">
        <f t="shared" si="5"/>
        <v>#VALUE!</v>
      </c>
      <c r="AA18" s="57" t="e">
        <f t="shared" si="6"/>
        <v>#VALUE!</v>
      </c>
      <c r="AB18" s="56" t="e">
        <f t="shared" si="7"/>
        <v>#VALUE!</v>
      </c>
      <c r="AC18" s="55" t="e">
        <f t="shared" si="8"/>
        <v>#VALUE!</v>
      </c>
      <c r="AD18" s="54" t="e">
        <f t="shared" si="9"/>
        <v>#VALUE!</v>
      </c>
      <c r="AE18" s="53" t="e">
        <f t="shared" si="10"/>
        <v>#VALUE!</v>
      </c>
      <c r="AF18" s="52" t="e">
        <f t="shared" si="11"/>
        <v>#VALUE!</v>
      </c>
      <c r="AG18" s="58" t="e">
        <f t="shared" si="12"/>
        <v>#VALUE!</v>
      </c>
      <c r="AH18" s="57" t="e">
        <f t="shared" si="13"/>
        <v>#VALUE!</v>
      </c>
      <c r="AI18" s="56" t="e">
        <f t="shared" si="14"/>
        <v>#VALUE!</v>
      </c>
      <c r="AJ18" s="55" t="e">
        <f t="shared" si="15"/>
        <v>#VALUE!</v>
      </c>
      <c r="AK18" s="54" t="e">
        <f t="shared" si="16"/>
        <v>#VALUE!</v>
      </c>
      <c r="AL18" s="53" t="e">
        <f t="shared" si="17"/>
        <v>#VALUE!</v>
      </c>
      <c r="AM18" s="17">
        <v>2022</v>
      </c>
      <c r="AN18" s="78">
        <v>44926</v>
      </c>
      <c r="AO18" s="78">
        <v>44562</v>
      </c>
      <c r="AP18" s="77">
        <f>DATEDIF(AO18,AN18,"D")+1</f>
        <v>365</v>
      </c>
    </row>
    <row r="19" spans="1:153" ht="15" customHeight="1" x14ac:dyDescent="0.2">
      <c r="A19" s="190"/>
      <c r="B19" s="618"/>
      <c r="C19" s="619"/>
      <c r="D19" s="194"/>
      <c r="E19" s="193"/>
      <c r="F19" s="192"/>
      <c r="G19" s="191">
        <f>SUM(J154:J164)</f>
        <v>0</v>
      </c>
      <c r="H19" s="620" t="str">
        <f>IF(AND(E19="",F19=""),"",IF(OR(E19&lt;$I$6,F19&gt;$I$7),"Fehler",S165))</f>
        <v/>
      </c>
      <c r="I19" s="621"/>
      <c r="J19" s="623" t="str">
        <f t="shared" si="1"/>
        <v/>
      </c>
      <c r="K19" s="624"/>
      <c r="L19" s="624"/>
      <c r="M19" s="624"/>
      <c r="N19" s="622" t="str">
        <f>IF(R15&gt;R12*0.15,"Die Ausgaben für Honorarpersonal übersteigen 15 % der Ausgaben für festangestelltes Personal ohne Aufschlag!","")</f>
        <v/>
      </c>
      <c r="O19" s="622"/>
      <c r="P19" s="622"/>
      <c r="Q19" s="622"/>
      <c r="R19" s="622"/>
      <c r="S19" s="17"/>
      <c r="T19" s="17"/>
      <c r="W19" s="61">
        <f t="shared" si="2"/>
        <v>1</v>
      </c>
      <c r="X19" s="60">
        <f t="shared" si="3"/>
        <v>0</v>
      </c>
      <c r="Y19" s="59">
        <f t="shared" si="4"/>
        <v>0</v>
      </c>
      <c r="Z19" s="58" t="e">
        <f t="shared" si="5"/>
        <v>#VALUE!</v>
      </c>
      <c r="AA19" s="57" t="e">
        <f t="shared" si="6"/>
        <v>#VALUE!</v>
      </c>
      <c r="AB19" s="56" t="e">
        <f t="shared" si="7"/>
        <v>#VALUE!</v>
      </c>
      <c r="AC19" s="55" t="e">
        <f t="shared" si="8"/>
        <v>#VALUE!</v>
      </c>
      <c r="AD19" s="54" t="e">
        <f t="shared" si="9"/>
        <v>#VALUE!</v>
      </c>
      <c r="AE19" s="53" t="e">
        <f t="shared" si="10"/>
        <v>#VALUE!</v>
      </c>
      <c r="AF19" s="52" t="e">
        <f t="shared" si="11"/>
        <v>#VALUE!</v>
      </c>
      <c r="AG19" s="58" t="e">
        <f t="shared" si="12"/>
        <v>#VALUE!</v>
      </c>
      <c r="AH19" s="57" t="e">
        <f t="shared" si="13"/>
        <v>#VALUE!</v>
      </c>
      <c r="AI19" s="56" t="e">
        <f t="shared" si="14"/>
        <v>#VALUE!</v>
      </c>
      <c r="AJ19" s="55" t="e">
        <f t="shared" si="15"/>
        <v>#VALUE!</v>
      </c>
      <c r="AK19" s="54" t="e">
        <f t="shared" si="16"/>
        <v>#VALUE!</v>
      </c>
      <c r="AL19" s="53" t="e">
        <f t="shared" si="17"/>
        <v>#VALUE!</v>
      </c>
      <c r="AM19" s="17">
        <v>2023</v>
      </c>
      <c r="AN19" s="78">
        <v>45291</v>
      </c>
      <c r="AO19" s="78">
        <v>44927</v>
      </c>
      <c r="AP19" s="77">
        <f>DATEDIF(AO19,AN19,"D")+1</f>
        <v>365</v>
      </c>
    </row>
    <row r="20" spans="1:153" ht="15" customHeight="1" thickBot="1" x14ac:dyDescent="0.25">
      <c r="A20" s="190"/>
      <c r="B20" s="627"/>
      <c r="C20" s="628"/>
      <c r="D20" s="189"/>
      <c r="E20" s="188"/>
      <c r="F20" s="187"/>
      <c r="G20" s="186">
        <f>SUM(J170:J180)</f>
        <v>0</v>
      </c>
      <c r="H20" s="625" t="str">
        <f>IF(AND(E20="",F20=""),"",IF(OR(E20&lt;$I$6,F20&gt;$I$7),"Fehler",S181))</f>
        <v/>
      </c>
      <c r="I20" s="626"/>
      <c r="J20" s="623" t="str">
        <f t="shared" si="1"/>
        <v/>
      </c>
      <c r="K20" s="624"/>
      <c r="L20" s="624"/>
      <c r="M20" s="624"/>
      <c r="N20" s="622"/>
      <c r="O20" s="622"/>
      <c r="P20" s="622"/>
      <c r="Q20" s="622"/>
      <c r="R20" s="622"/>
      <c r="S20" s="17"/>
      <c r="T20" s="17"/>
      <c r="W20" s="61">
        <f t="shared" si="2"/>
        <v>1</v>
      </c>
      <c r="X20" s="60">
        <f t="shared" si="3"/>
        <v>0</v>
      </c>
      <c r="Y20" s="59">
        <f t="shared" si="4"/>
        <v>0</v>
      </c>
      <c r="Z20" s="51" t="e">
        <f t="shared" si="5"/>
        <v>#VALUE!</v>
      </c>
      <c r="AA20" s="50" t="e">
        <f t="shared" si="6"/>
        <v>#VALUE!</v>
      </c>
      <c r="AB20" s="49" t="e">
        <f t="shared" si="7"/>
        <v>#VALUE!</v>
      </c>
      <c r="AC20" s="48" t="e">
        <f t="shared" si="8"/>
        <v>#VALUE!</v>
      </c>
      <c r="AD20" s="185" t="e">
        <f t="shared" si="9"/>
        <v>#VALUE!</v>
      </c>
      <c r="AE20" s="184" t="e">
        <f t="shared" si="10"/>
        <v>#VALUE!</v>
      </c>
      <c r="AF20" s="52" t="e">
        <f t="shared" si="11"/>
        <v>#VALUE!</v>
      </c>
      <c r="AG20" s="51" t="e">
        <f t="shared" si="12"/>
        <v>#VALUE!</v>
      </c>
      <c r="AH20" s="50" t="e">
        <f t="shared" si="13"/>
        <v>#VALUE!</v>
      </c>
      <c r="AI20" s="49" t="e">
        <f t="shared" si="14"/>
        <v>#VALUE!</v>
      </c>
      <c r="AJ20" s="48" t="e">
        <f t="shared" si="15"/>
        <v>#VALUE!</v>
      </c>
      <c r="AK20" s="185" t="e">
        <f t="shared" si="16"/>
        <v>#VALUE!</v>
      </c>
      <c r="AL20" s="184" t="e">
        <f t="shared" si="17"/>
        <v>#VALUE!</v>
      </c>
      <c r="AM20" s="17">
        <v>2024</v>
      </c>
      <c r="AN20" s="78">
        <v>45657</v>
      </c>
      <c r="AO20" s="78">
        <v>45292</v>
      </c>
      <c r="AP20" s="77">
        <v>366</v>
      </c>
    </row>
    <row r="21" spans="1:153" ht="13.5" customHeight="1" x14ac:dyDescent="0.2">
      <c r="G21" s="630"/>
      <c r="H21" s="630"/>
      <c r="I21" s="630"/>
      <c r="J21" s="630"/>
      <c r="K21" s="629"/>
      <c r="L21" s="629"/>
      <c r="M21" s="631"/>
      <c r="N21" s="631"/>
      <c r="O21" s="632"/>
      <c r="P21" s="633"/>
      <c r="Q21" s="140"/>
      <c r="R21" s="140"/>
      <c r="AF21" s="78"/>
      <c r="AI21" s="78"/>
    </row>
    <row r="22" spans="1:153" ht="18" hidden="1" customHeight="1" x14ac:dyDescent="0.2">
      <c r="A22" s="183"/>
      <c r="B22" s="182"/>
      <c r="C22" s="173"/>
      <c r="D22" s="173"/>
      <c r="E22" s="181"/>
      <c r="F22" s="180"/>
      <c r="H22" s="179"/>
      <c r="I22" s="636"/>
      <c r="J22" s="636"/>
      <c r="K22" s="636"/>
      <c r="L22" s="636"/>
      <c r="M22" s="636"/>
      <c r="N22" s="637"/>
      <c r="O22" s="634"/>
      <c r="P22" s="635"/>
      <c r="Q22" s="140"/>
      <c r="T22" s="178"/>
      <c r="U22" s="178"/>
      <c r="AE22" s="21"/>
      <c r="AH22" s="177"/>
      <c r="AN22" s="173"/>
      <c r="AQ22" s="173"/>
      <c r="AR22" s="173"/>
      <c r="AS22" s="173"/>
      <c r="AT22" s="173"/>
      <c r="AU22" s="173"/>
    </row>
    <row r="23" spans="1:153" s="18" customFormat="1" ht="17.25" customHeight="1" x14ac:dyDescent="0.2">
      <c r="B23" s="608">
        <f>B11</f>
        <v>0</v>
      </c>
      <c r="C23" s="608"/>
      <c r="D23" s="609" t="str">
        <f>IF(AM37&lt;&gt;0,"Es wurde eine abweichende Entgeltgruppe angegeben. Bitte hierfür eine Begründung im Prüfvermerk erfassen!","")</f>
        <v/>
      </c>
      <c r="E23" s="609"/>
      <c r="F23" s="609"/>
      <c r="G23" s="609"/>
      <c r="H23" s="609"/>
      <c r="I23" s="609"/>
      <c r="J23" s="609"/>
      <c r="K23" s="609"/>
      <c r="L23" s="609"/>
      <c r="M23" s="609"/>
      <c r="N23" s="176"/>
      <c r="O23" s="117"/>
      <c r="P23" s="117"/>
      <c r="Q23" s="117"/>
      <c r="R23" s="176"/>
      <c r="S23" s="176"/>
      <c r="T23" s="19"/>
    </row>
    <row r="24" spans="1:153" ht="7.5" customHeight="1" thickBot="1" x14ac:dyDescent="0.25">
      <c r="B24" s="175"/>
      <c r="O24" s="174"/>
      <c r="P24" s="174"/>
      <c r="Q24" s="174"/>
      <c r="R24" s="174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</row>
    <row r="25" spans="1:153" s="25" customFormat="1" ht="65.099999999999994" customHeight="1" thickBot="1" x14ac:dyDescent="0.25">
      <c r="B25" s="172" t="s">
        <v>14</v>
      </c>
      <c r="C25" s="171" t="s">
        <v>15</v>
      </c>
      <c r="D25" s="170" t="s">
        <v>159</v>
      </c>
      <c r="E25" s="169" t="s">
        <v>158</v>
      </c>
      <c r="F25" s="169" t="s">
        <v>157</v>
      </c>
      <c r="G25" s="129" t="s">
        <v>156</v>
      </c>
      <c r="H25" s="130" t="s">
        <v>16</v>
      </c>
      <c r="I25" s="127" t="s">
        <v>17</v>
      </c>
      <c r="J25" s="168" t="s">
        <v>155</v>
      </c>
      <c r="K25" s="119"/>
      <c r="L25" s="131" t="s">
        <v>154</v>
      </c>
      <c r="M25" s="130" t="s">
        <v>153</v>
      </c>
      <c r="N25" s="130" t="s">
        <v>152</v>
      </c>
      <c r="O25" s="129" t="s">
        <v>151</v>
      </c>
      <c r="P25" s="129" t="s">
        <v>150</v>
      </c>
      <c r="Q25" s="128" t="s">
        <v>149</v>
      </c>
      <c r="R25" s="127" t="s">
        <v>148</v>
      </c>
      <c r="S25" s="126" t="s">
        <v>147</v>
      </c>
      <c r="T25" s="119"/>
      <c r="U25" s="117"/>
      <c r="V25" s="117"/>
      <c r="W25" s="117"/>
      <c r="X25" s="125" t="s">
        <v>14</v>
      </c>
      <c r="Y25" s="124" t="s">
        <v>15</v>
      </c>
      <c r="Z25" s="611" t="s">
        <v>146</v>
      </c>
      <c r="AA25" s="612"/>
      <c r="AB25" s="612"/>
      <c r="AC25" s="612"/>
      <c r="AD25" s="612"/>
      <c r="AE25" s="613"/>
      <c r="AF25" s="123" t="s">
        <v>145</v>
      </c>
      <c r="AG25" s="662" t="s">
        <v>144</v>
      </c>
      <c r="AH25" s="663"/>
      <c r="AI25" s="663"/>
      <c r="AJ25" s="663"/>
      <c r="AK25" s="663"/>
      <c r="AL25" s="663"/>
      <c r="AM25" s="122" t="s">
        <v>143</v>
      </c>
      <c r="AN25" s="121" t="s">
        <v>142</v>
      </c>
      <c r="AO25" s="29"/>
      <c r="AP25" s="29"/>
      <c r="AQ25" s="29"/>
      <c r="AR25" s="29"/>
      <c r="AS25" s="120"/>
      <c r="AT25" s="29"/>
      <c r="AU25" s="29"/>
      <c r="AV25" s="29"/>
      <c r="AW25" s="29"/>
      <c r="AX25" s="29"/>
      <c r="AY25" s="29"/>
      <c r="AZ25" s="120"/>
      <c r="BA25" s="29"/>
      <c r="BB25" s="29"/>
      <c r="BC25" s="29"/>
      <c r="BD25" s="29"/>
      <c r="BE25" s="29"/>
      <c r="BF25" s="29"/>
      <c r="BG25" s="29"/>
      <c r="BH25" s="120"/>
      <c r="BI25" s="29"/>
      <c r="BJ25" s="29"/>
      <c r="BK25" s="29"/>
      <c r="BL25" s="29"/>
      <c r="BM25" s="29"/>
      <c r="BN25" s="29"/>
      <c r="BO25" s="29"/>
      <c r="BP25" s="117"/>
      <c r="BQ25" s="119"/>
      <c r="BR25" s="119"/>
      <c r="BS25" s="117"/>
      <c r="BT25" s="117"/>
      <c r="BU25" s="117"/>
      <c r="BV25" s="117"/>
      <c r="BW25" s="119"/>
      <c r="BX25" s="119"/>
      <c r="BY25" s="117"/>
      <c r="BZ25" s="117"/>
      <c r="CA25" s="117"/>
      <c r="CB25" s="117"/>
      <c r="CC25" s="118"/>
      <c r="CD25" s="117"/>
      <c r="CE25" s="117"/>
      <c r="CF25" s="117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</row>
    <row r="26" spans="1:153" s="25" customFormat="1" ht="13.5" customHeight="1" x14ac:dyDescent="0.2">
      <c r="A26" s="116"/>
      <c r="B26" s="115"/>
      <c r="C26" s="114"/>
      <c r="D26" s="113"/>
      <c r="E26" s="111"/>
      <c r="F26" s="112"/>
      <c r="G26" s="111">
        <f t="shared" ref="G26:G36" si="18">ROUND(E26*F26,2)</f>
        <v>0</v>
      </c>
      <c r="H26" s="110"/>
      <c r="I26" s="167"/>
      <c r="J26" s="108" t="str">
        <f t="shared" ref="J26:J36" si="19">IF(OR(G26="",G26=0),"",
IF(F26&gt;100%,"Fehler",
ROUND(1664/39.8*IF(E26&lt;39.8,E26*F26,G26)/365*
IF(OR(AND(DATEDIF(H26,I26,"M")=11,AF26=366),AND(W26=1,AF26=366)),365,AF26),2)))</f>
        <v/>
      </c>
      <c r="K26" s="68" t="str">
        <f t="shared" ref="K26:K36" si="20">IF(AND(H26="",I26=""),"",IF(OR(H26&lt;$E$11,H26&gt;$F$11,I26&lt;H26,I26&lt;$E$11,I26&gt;$F$11),"!!!",""))</f>
        <v/>
      </c>
      <c r="L26" s="107"/>
      <c r="M26" s="106"/>
      <c r="N26" s="106">
        <f t="shared" ref="N26:N36" si="21">L26*12+M26</f>
        <v>0</v>
      </c>
      <c r="O26" s="105" t="str">
        <f>IF(OR(D26="",D26="Honorar"),"",IF(VLOOKUP(D26,Durchschnittssätze!$A$5:$Q$48,5,FALSE)&lt;0,"entfällt für",IF(N26=0,"",ROUND((VLOOKUP(D26,Durchschnittssätze!$A$5:$Q$48,5,FALSE)/39.8*E26),2))))</f>
        <v/>
      </c>
      <c r="P26" s="105" t="str">
        <f>IF(OR(D26="",D26="Honorar"),"",IF(VLOOKUP(D26,Durchschnittssätze!$A$5:$Q$48,9,FALSE)&lt;0,"Beamte",IF(N26=0,"",ROUND((VLOOKUP(D26,Durchschnittssätze!$A$5:$Q$48,9,FALSE)/39.8*E26),2))))</f>
        <v/>
      </c>
      <c r="Q26" s="104" t="str">
        <f>IF(D26="Honorar",N26,IF(P26="Beamte",VLOOKUP(D26,Durchschnittssätze!$A$5:$Q$48,17,FALSE),IF(N26&lt;O26,"keine",ROUND(IF(AND(N26&gt;=O26,N26&lt;P26),VLOOKUP(D26,Durchschnittssätze!$A$5:$Q$48,13,FALSE),VLOOKUP(D26,Durchschnittssätze!$A$5:$Q$48,17,FALSE)),2))))</f>
        <v>keine</v>
      </c>
      <c r="R26" s="103" t="str">
        <f t="shared" ref="R26:R36" si="22">IF(D26="Honorar","",IF(P26="Beamte",D26,IF(N26&lt;O26,"Förderung",IF(AND(N26&gt;O26,N26&lt;P26),"Std.Satz 1","Std.Satz 2"))))</f>
        <v>Förderung</v>
      </c>
      <c r="S26" s="102">
        <f t="shared" ref="S26:S36" si="23">IF(OR(P26="Beamte",D26="Honorar"),ROUND(Q26*J26,2),IF(OR(N26&lt;O26,N26=0,G26=0),0,ROUND(Q26*J26,2)))</f>
        <v>0</v>
      </c>
      <c r="T26" s="32"/>
      <c r="U26" s="36"/>
      <c r="V26" s="33"/>
      <c r="W26" s="61">
        <f t="shared" ref="W26:W36" si="24">YEAR(I26)-YEAR(H26)+1</f>
        <v>1</v>
      </c>
      <c r="X26" s="60">
        <f t="shared" ref="X26:X36" si="25">B26</f>
        <v>0</v>
      </c>
      <c r="Y26" s="59">
        <f t="shared" ref="Y26:Y36" si="26">C26</f>
        <v>0</v>
      </c>
      <c r="Z26" s="58" t="e">
        <f t="shared" ref="Z26:Z36" si="27">IF(YEAR(H26)=$Z$9,$Z$9,"")</f>
        <v>#VALUE!</v>
      </c>
      <c r="AA26" s="57" t="e">
        <f t="shared" ref="AA26:AA36" si="28">IF(AND(Z26&lt;&gt;"",$W26&gt;1),Z26+1,IF(YEAR(H26)=$AA$9,$AA$9,""))</f>
        <v>#VALUE!</v>
      </c>
      <c r="AB26" s="56" t="e">
        <f t="shared" ref="AB26:AB36" si="29">IF(AND(OR(AA26&lt;&gt;"",YEAR(H26)=$AB$9),COUNT(Z26:AA26)&lt;W26),$AB$9,"")</f>
        <v>#VALUE!</v>
      </c>
      <c r="AC26" s="55" t="e">
        <f t="shared" ref="AC26:AC36" si="30">IF(AND(OR(AB26&lt;&gt;"",YEAR(H26)=$AC$9),COUNT(Z26:AB26)&lt;W26),$AC$9,"")</f>
        <v>#VALUE!</v>
      </c>
      <c r="AD26" s="54" t="e">
        <f t="shared" ref="AD26:AD36" si="31">IF(AND(OR(AC26&lt;&gt;"",YEAR(H26)=$AD$9),COUNT(Z26:AC26)&lt;W26),$AD$9,"")</f>
        <v>#VALUE!</v>
      </c>
      <c r="AE26" s="53" t="e">
        <f t="shared" ref="AE26:AE36" si="32">IF(AND(OR(AC26&lt;&gt;"",YEAR(H26)=$AD$9),COUNT(Z26:AD26)&lt;W26),$AE$9,"")</f>
        <v>#VALUE!</v>
      </c>
      <c r="AF26" s="162" t="e">
        <f t="shared" ref="AF26:AF36" si="33">SUM(AG26:AL26)</f>
        <v>#VALUE!</v>
      </c>
      <c r="AG26" s="101" t="e">
        <f t="shared" ref="AG26:AG36" si="34">IF(Z26="","",MIN(365,
IF(YEAR(H26)=YEAR(I26),DATEDIF(H26,I26,"D")+1,
DATEDIF(H26,VLOOKUP(YEAR(H26),$AM$11:$AN$20,2,FALSE),"D")+1)))</f>
        <v>#VALUE!</v>
      </c>
      <c r="AH26" s="100" t="e">
        <f t="shared" ref="AH26:AH36" si="35">IF(AA26="","",MIN(365,
IF(AND(YEAR($H26)=YEAR($I26),AA26=YEAR($H26)),DATEDIF($H26,$I26,"D")+1,
IF(AB26&lt;&gt;"",DATEDIF(MAX(VLOOKUP(AA26,$AM$11:$AP$20,3,FALSE),$H26),VLOOKUP(AA26,$AM$11:$AP$20,2,FALSE),"D")+1,
VLOOKUP(AA26,$AM$11:$AP$20,4,FALSE)-DATEDIF($I26,VLOOKUP(YEAR($I26),$AM$11:$AN$20,2,FALSE),"D")))))</f>
        <v>#VALUE!</v>
      </c>
      <c r="AI26" s="99" t="e">
        <f t="shared" ref="AI26:AI36" si="36">IF(AB26="","",MIN(365,
IF(AND(YEAR($H26)=YEAR($I26),AB26=YEAR($H26)),DATEDIF($H26,$I26,"D")+1,
IF(AC26&lt;&gt;"",DATEDIF(MAX(VLOOKUP(AB26,$AM$11:$AP$20,3,FALSE),$H26),VLOOKUP(AB26,$AM$11:$AP$20,2,FALSE),"D")+1,
VLOOKUP(AB26,$AM$11:$AP$20,4,FALSE)-DATEDIF($I26,VLOOKUP(YEAR($I26),$AM$11:$AN$20,2,FALSE),"D")))))</f>
        <v>#VALUE!</v>
      </c>
      <c r="AJ26" s="98" t="e">
        <f t="shared" ref="AJ26:AJ36" si="37">IF(AC26="","",MIN(365,
IF(AND(YEAR($H26)=YEAR($I26),AC26=YEAR($H26)),DATEDIF($H26,$I26,"D")+1,
IF(AD26&lt;&gt;"",DATEDIF(MAX(VLOOKUP(AC26,$AM$11:$AP$20,3,FALSE),$H26),VLOOKUP(AC26,$AM$11:$AP$20,2,FALSE),"D")+1,
VLOOKUP(AC26,$AM$11:$AP$20,4,FALSE)-DATEDIF($I26,VLOOKUP(YEAR($I26),$AM$11:$AN$20,2,FALSE),"D")))))</f>
        <v>#VALUE!</v>
      </c>
      <c r="AK26" s="97" t="e">
        <f t="shared" ref="AK26:AK36" si="38">IF(AD26="","",MIN(365,
IF(AND(YEAR($H26)=YEAR($I26),AD26=YEAR($H26)),DATEDIF($H26,$I26,"D")+1,
IF(AE26&lt;&gt;"",DATEDIF(MAX(VLOOKUP(AD26,$AM$11:$AP$20,3,FALSE),$H26),VLOOKUP(AD26,$AM$11:$AP$20,2,FALSE),"D")+1,
VLOOKUP(AD26,$AM$11:$AP$20,4,FALSE)-DATEDIF($I26,VLOOKUP(YEAR($I26),$AM$11:$AN$20,2,FALSE),"D")))))</f>
        <v>#VALUE!</v>
      </c>
      <c r="AL26" s="96" t="e">
        <f t="shared" ref="AL26:AL36" si="39">IF(AE26="","",MIN(365,
IF(AND(YEAR($H26)=YEAR($I26),AE26=YEAR($H26)),DATEDIF($H26,$I26,"D")+1,
VLOOKUP(AE26,$AM$11:$AP$20,4,FALSE)-DATEDIF($I26,VLOOKUP(YEAR($I26),$AM$11:$AN$20,2,FALSE),"D"))))</f>
        <v>#VALUE!</v>
      </c>
      <c r="AM26" s="161">
        <f t="shared" ref="AM26:AM36" si="40">IF(AND(D26&lt;&gt;$D$11,D26&lt;&gt;"",D26&lt;&gt;"Honorar"),1,0)</f>
        <v>0</v>
      </c>
      <c r="AN26" s="44" t="str">
        <f t="shared" ref="AN26:AN36" si="41">IF(D26="Honorar",S26,"")</f>
        <v/>
      </c>
      <c r="AO26" s="17"/>
      <c r="AP26" s="78"/>
      <c r="AQ26" s="78"/>
      <c r="AR26" s="77"/>
      <c r="AS26" s="29"/>
      <c r="AT26" s="33"/>
      <c r="AU26" s="33"/>
      <c r="AV26" s="33"/>
      <c r="AW26" s="33"/>
      <c r="AX26" s="33"/>
      <c r="AY26" s="33"/>
      <c r="AZ26" s="29"/>
      <c r="BA26" s="33"/>
      <c r="BB26" s="33"/>
      <c r="BC26" s="33"/>
      <c r="BD26" s="33"/>
      <c r="BE26" s="33"/>
      <c r="BF26" s="33"/>
      <c r="BG26" s="29"/>
      <c r="BH26" s="29"/>
      <c r="BI26" s="33"/>
      <c r="BJ26" s="33"/>
      <c r="BK26" s="33"/>
      <c r="BL26" s="33"/>
      <c r="BM26" s="33"/>
      <c r="BN26" s="33"/>
      <c r="BO26" s="29"/>
      <c r="BP26" s="30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1"/>
      <c r="CI26" s="29"/>
      <c r="CJ26" s="30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</row>
    <row r="27" spans="1:153" s="21" customFormat="1" ht="12.75" customHeight="1" x14ac:dyDescent="0.2">
      <c r="A27" s="43"/>
      <c r="B27" s="94"/>
      <c r="C27" s="95"/>
      <c r="D27" s="92"/>
      <c r="E27" s="90"/>
      <c r="F27" s="91"/>
      <c r="G27" s="90">
        <f t="shared" si="18"/>
        <v>0</v>
      </c>
      <c r="H27" s="89"/>
      <c r="I27" s="164"/>
      <c r="J27" s="87" t="str">
        <f t="shared" si="19"/>
        <v/>
      </c>
      <c r="K27" s="68" t="str">
        <f t="shared" si="20"/>
        <v/>
      </c>
      <c r="L27" s="86"/>
      <c r="M27" s="85"/>
      <c r="N27" s="85">
        <f t="shared" si="21"/>
        <v>0</v>
      </c>
      <c r="O27" s="84" t="str">
        <f>IF(OR(D27="",D27="Honorar"),"",IF(VLOOKUP(D27,Durchschnittssätze!$A$5:$Q$48,5,FALSE)&lt;0,"entfällt für",IF(N27=0,"",ROUND((VLOOKUP(D27,Durchschnittssätze!$A$5:$Q$48,5,FALSE)/39.8*E27),2))))</f>
        <v/>
      </c>
      <c r="P27" s="84" t="str">
        <f>IF(OR(D27="",D27="Honorar"),"",IF(VLOOKUP(D27,Durchschnittssätze!$A$5:$Q$48,9,FALSE)&lt;0,"Beamte",IF(N27=0,"",ROUND((VLOOKUP(D27,Durchschnittssätze!$A$5:$Q$48,9,FALSE)/39.8*E27),2))))</f>
        <v/>
      </c>
      <c r="Q27" s="83" t="str">
        <f>IF(D27="Honorar",N27,IF(P27="Beamte",VLOOKUP(D27,Durchschnittssätze!$A$5:$Q$48,17,FALSE),IF(N27&lt;O27,"keine",ROUND(IF(AND(N27&gt;=O27,N27&lt;P27),VLOOKUP(D27,Durchschnittssätze!$A$5:$Q$48,13,FALSE),VLOOKUP(D27,Durchschnittssätze!$A$5:$Q$48,17,FALSE)),2))))</f>
        <v>keine</v>
      </c>
      <c r="R27" s="82" t="str">
        <f t="shared" si="22"/>
        <v>Förderung</v>
      </c>
      <c r="S27" s="81">
        <f t="shared" si="23"/>
        <v>0</v>
      </c>
      <c r="T27" s="32"/>
      <c r="U27" s="36"/>
      <c r="V27" s="33"/>
      <c r="W27" s="61">
        <f t="shared" si="24"/>
        <v>1</v>
      </c>
      <c r="X27" s="60">
        <f t="shared" si="25"/>
        <v>0</v>
      </c>
      <c r="Y27" s="59">
        <f t="shared" si="26"/>
        <v>0</v>
      </c>
      <c r="Z27" s="58" t="e">
        <f t="shared" si="27"/>
        <v>#VALUE!</v>
      </c>
      <c r="AA27" s="57" t="e">
        <f t="shared" si="28"/>
        <v>#VALUE!</v>
      </c>
      <c r="AB27" s="56" t="e">
        <f t="shared" si="29"/>
        <v>#VALUE!</v>
      </c>
      <c r="AC27" s="55" t="e">
        <f t="shared" si="30"/>
        <v>#VALUE!</v>
      </c>
      <c r="AD27" s="54" t="e">
        <f t="shared" si="31"/>
        <v>#VALUE!</v>
      </c>
      <c r="AE27" s="53" t="e">
        <f t="shared" si="32"/>
        <v>#VALUE!</v>
      </c>
      <c r="AF27" s="162" t="e">
        <f t="shared" si="33"/>
        <v>#VALUE!</v>
      </c>
      <c r="AG27" s="58" t="e">
        <f t="shared" si="34"/>
        <v>#VALUE!</v>
      </c>
      <c r="AH27" s="57" t="e">
        <f t="shared" si="35"/>
        <v>#VALUE!</v>
      </c>
      <c r="AI27" s="56" t="e">
        <f t="shared" si="36"/>
        <v>#VALUE!</v>
      </c>
      <c r="AJ27" s="55" t="e">
        <f t="shared" si="37"/>
        <v>#VALUE!</v>
      </c>
      <c r="AK27" s="80" t="e">
        <f t="shared" si="38"/>
        <v>#VALUE!</v>
      </c>
      <c r="AL27" s="79" t="e">
        <f t="shared" si="39"/>
        <v>#VALUE!</v>
      </c>
      <c r="AM27" s="161">
        <f t="shared" si="40"/>
        <v>0</v>
      </c>
      <c r="AN27" s="44" t="str">
        <f t="shared" si="41"/>
        <v/>
      </c>
      <c r="AO27" s="17"/>
      <c r="AP27" s="78"/>
      <c r="AQ27" s="78"/>
      <c r="AR27" s="77"/>
      <c r="AS27" s="29"/>
      <c r="AT27" s="33"/>
      <c r="AU27" s="33"/>
      <c r="AV27" s="33"/>
      <c r="AW27" s="33"/>
      <c r="AX27" s="33"/>
      <c r="AY27" s="33"/>
      <c r="AZ27" s="28"/>
      <c r="BA27" s="33"/>
      <c r="BB27" s="33"/>
      <c r="BC27" s="33"/>
      <c r="BD27" s="33"/>
      <c r="BE27" s="33"/>
      <c r="BF27" s="33"/>
      <c r="BG27" s="29"/>
      <c r="BH27" s="29"/>
      <c r="BI27" s="33"/>
      <c r="BJ27" s="33"/>
      <c r="BK27" s="33"/>
      <c r="BL27" s="33"/>
      <c r="BM27" s="33"/>
      <c r="BN27" s="33"/>
      <c r="BO27" s="28"/>
      <c r="BP27" s="30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1"/>
      <c r="CI27" s="29"/>
      <c r="CJ27" s="30"/>
      <c r="CK27" s="29"/>
      <c r="CL27" s="29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</row>
    <row r="28" spans="1:153" s="21" customFormat="1" ht="12.75" customHeight="1" x14ac:dyDescent="0.2">
      <c r="A28" s="43"/>
      <c r="B28" s="94"/>
      <c r="C28" s="95"/>
      <c r="D28" s="92"/>
      <c r="E28" s="166"/>
      <c r="F28" s="165"/>
      <c r="G28" s="90">
        <f t="shared" si="18"/>
        <v>0</v>
      </c>
      <c r="H28" s="89"/>
      <c r="I28" s="164"/>
      <c r="J28" s="87" t="str">
        <f t="shared" si="19"/>
        <v/>
      </c>
      <c r="K28" s="68" t="str">
        <f t="shared" si="20"/>
        <v/>
      </c>
      <c r="L28" s="86"/>
      <c r="M28" s="85"/>
      <c r="N28" s="85">
        <f t="shared" si="21"/>
        <v>0</v>
      </c>
      <c r="O28" s="84" t="str">
        <f>IF(OR(D28="",D28="Honorar"),"",IF(VLOOKUP(D28,Durchschnittssätze!$A$5:$Q$48,5,FALSE)&lt;0,"entfällt für",IF(N28=0,"",ROUND((VLOOKUP(D28,Durchschnittssätze!$A$5:$Q$48,5,FALSE)/39.8*E28),2))))</f>
        <v/>
      </c>
      <c r="P28" s="84" t="str">
        <f>IF(OR(D28="",D28="Honorar"),"",IF(VLOOKUP(D28,Durchschnittssätze!$A$5:$Q$48,9,FALSE)&lt;0,"Beamte",IF(N28=0,"",ROUND((VLOOKUP(D28,Durchschnittssätze!$A$5:$Q$48,9,FALSE)/39.8*E28),2))))</f>
        <v/>
      </c>
      <c r="Q28" s="83" t="str">
        <f>IF(D28="Honorar",N28,IF(P28="Beamte",VLOOKUP(D28,Durchschnittssätze!$A$5:$Q$48,17,FALSE),IF(N28&lt;O28,"keine",ROUND(IF(AND(N28&gt;=O28,N28&lt;P28),VLOOKUP(D28,Durchschnittssätze!$A$5:$Q$48,13,FALSE),VLOOKUP(D28,Durchschnittssätze!$A$5:$Q$48,17,FALSE)),2))))</f>
        <v>keine</v>
      </c>
      <c r="R28" s="82" t="str">
        <f t="shared" si="22"/>
        <v>Förderung</v>
      </c>
      <c r="S28" s="81">
        <f t="shared" si="23"/>
        <v>0</v>
      </c>
      <c r="T28" s="32"/>
      <c r="U28" s="36"/>
      <c r="V28" s="33"/>
      <c r="W28" s="61">
        <f t="shared" si="24"/>
        <v>1</v>
      </c>
      <c r="X28" s="60">
        <f t="shared" si="25"/>
        <v>0</v>
      </c>
      <c r="Y28" s="59">
        <f t="shared" si="26"/>
        <v>0</v>
      </c>
      <c r="Z28" s="58" t="e">
        <f t="shared" si="27"/>
        <v>#VALUE!</v>
      </c>
      <c r="AA28" s="57" t="e">
        <f t="shared" si="28"/>
        <v>#VALUE!</v>
      </c>
      <c r="AB28" s="56" t="e">
        <f t="shared" si="29"/>
        <v>#VALUE!</v>
      </c>
      <c r="AC28" s="55" t="e">
        <f t="shared" si="30"/>
        <v>#VALUE!</v>
      </c>
      <c r="AD28" s="54" t="e">
        <f t="shared" si="31"/>
        <v>#VALUE!</v>
      </c>
      <c r="AE28" s="53" t="e">
        <f t="shared" si="32"/>
        <v>#VALUE!</v>
      </c>
      <c r="AF28" s="162" t="e">
        <f t="shared" si="33"/>
        <v>#VALUE!</v>
      </c>
      <c r="AG28" s="58" t="e">
        <f t="shared" si="34"/>
        <v>#VALUE!</v>
      </c>
      <c r="AH28" s="57" t="e">
        <f t="shared" si="35"/>
        <v>#VALUE!</v>
      </c>
      <c r="AI28" s="56" t="e">
        <f t="shared" si="36"/>
        <v>#VALUE!</v>
      </c>
      <c r="AJ28" s="55" t="e">
        <f t="shared" si="37"/>
        <v>#VALUE!</v>
      </c>
      <c r="AK28" s="80" t="e">
        <f t="shared" si="38"/>
        <v>#VALUE!</v>
      </c>
      <c r="AL28" s="79" t="e">
        <f t="shared" si="39"/>
        <v>#VALUE!</v>
      </c>
      <c r="AM28" s="161">
        <f t="shared" si="40"/>
        <v>0</v>
      </c>
      <c r="AN28" s="44" t="str">
        <f t="shared" si="41"/>
        <v/>
      </c>
      <c r="AO28" s="17"/>
      <c r="AP28" s="78"/>
      <c r="AQ28" s="78"/>
      <c r="AR28" s="77"/>
      <c r="AS28" s="29"/>
      <c r="AT28" s="33"/>
      <c r="AU28" s="33"/>
      <c r="AV28" s="33"/>
      <c r="AW28" s="33"/>
      <c r="AX28" s="33"/>
      <c r="AY28" s="33"/>
      <c r="AZ28" s="28"/>
      <c r="BA28" s="33"/>
      <c r="BB28" s="33"/>
      <c r="BC28" s="33"/>
      <c r="BD28" s="33"/>
      <c r="BE28" s="33"/>
      <c r="BF28" s="33"/>
      <c r="BG28" s="29"/>
      <c r="BH28" s="29"/>
      <c r="BI28" s="33"/>
      <c r="BJ28" s="33"/>
      <c r="BK28" s="33"/>
      <c r="BL28" s="33"/>
      <c r="BM28" s="33"/>
      <c r="BN28" s="33"/>
      <c r="BO28" s="28"/>
      <c r="BP28" s="30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1"/>
      <c r="CI28" s="29"/>
      <c r="CJ28" s="30"/>
      <c r="CK28" s="29"/>
      <c r="CL28" s="29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</row>
    <row r="29" spans="1:153" s="21" customFormat="1" ht="12.75" customHeight="1" x14ac:dyDescent="0.2">
      <c r="A29" s="43"/>
      <c r="B29" s="94"/>
      <c r="C29" s="93"/>
      <c r="D29" s="92"/>
      <c r="E29" s="90"/>
      <c r="F29" s="91"/>
      <c r="G29" s="90">
        <f t="shared" si="18"/>
        <v>0</v>
      </c>
      <c r="H29" s="89"/>
      <c r="I29" s="164"/>
      <c r="J29" s="87" t="str">
        <f t="shared" si="19"/>
        <v/>
      </c>
      <c r="K29" s="68" t="str">
        <f t="shared" si="20"/>
        <v/>
      </c>
      <c r="L29" s="86"/>
      <c r="M29" s="85"/>
      <c r="N29" s="85">
        <f t="shared" si="21"/>
        <v>0</v>
      </c>
      <c r="O29" s="84" t="str">
        <f>IF(OR(D29="",D29="Honorar"),"",IF(VLOOKUP(D29,Durchschnittssätze!$A$5:$Q$48,5,FALSE)&lt;0,"entfällt für",IF(N29=0,"",ROUND((VLOOKUP(D29,Durchschnittssätze!$A$5:$Q$48,5,FALSE)/39.8*E29),2))))</f>
        <v/>
      </c>
      <c r="P29" s="84" t="str">
        <f>IF(OR(D29="",D29="Honorar"),"",IF(VLOOKUP(D29,Durchschnittssätze!$A$5:$Q$48,9,FALSE)&lt;0,"Beamte",IF(N29=0,"",ROUND((VLOOKUP(D29,Durchschnittssätze!$A$5:$Q$48,9,FALSE)/39.8*E29),2))))</f>
        <v/>
      </c>
      <c r="Q29" s="83" t="str">
        <f>IF(D29="Honorar",N29,IF(P29="Beamte",VLOOKUP(D29,Durchschnittssätze!$A$5:$Q$48,17,FALSE),IF(N29&lt;O29,"keine",ROUND(IF(AND(N29&gt;=O29,N29&lt;P29),VLOOKUP(D29,Durchschnittssätze!$A$5:$Q$48,13,FALSE),VLOOKUP(D29,Durchschnittssätze!$A$5:$Q$48,17,FALSE)),2))))</f>
        <v>keine</v>
      </c>
      <c r="R29" s="82" t="str">
        <f t="shared" si="22"/>
        <v>Förderung</v>
      </c>
      <c r="S29" s="81">
        <f t="shared" si="23"/>
        <v>0</v>
      </c>
      <c r="T29" s="32"/>
      <c r="U29" s="36"/>
      <c r="V29" s="33"/>
      <c r="W29" s="61">
        <f t="shared" si="24"/>
        <v>1</v>
      </c>
      <c r="X29" s="60">
        <f t="shared" si="25"/>
        <v>0</v>
      </c>
      <c r="Y29" s="59">
        <f t="shared" si="26"/>
        <v>0</v>
      </c>
      <c r="Z29" s="58" t="e">
        <f t="shared" si="27"/>
        <v>#VALUE!</v>
      </c>
      <c r="AA29" s="57" t="e">
        <f t="shared" si="28"/>
        <v>#VALUE!</v>
      </c>
      <c r="AB29" s="56" t="e">
        <f t="shared" si="29"/>
        <v>#VALUE!</v>
      </c>
      <c r="AC29" s="55" t="e">
        <f t="shared" si="30"/>
        <v>#VALUE!</v>
      </c>
      <c r="AD29" s="54" t="e">
        <f t="shared" si="31"/>
        <v>#VALUE!</v>
      </c>
      <c r="AE29" s="53" t="e">
        <f t="shared" si="32"/>
        <v>#VALUE!</v>
      </c>
      <c r="AF29" s="162" t="e">
        <f t="shared" si="33"/>
        <v>#VALUE!</v>
      </c>
      <c r="AG29" s="58" t="e">
        <f t="shared" si="34"/>
        <v>#VALUE!</v>
      </c>
      <c r="AH29" s="57" t="e">
        <f t="shared" si="35"/>
        <v>#VALUE!</v>
      </c>
      <c r="AI29" s="56" t="e">
        <f t="shared" si="36"/>
        <v>#VALUE!</v>
      </c>
      <c r="AJ29" s="55" t="e">
        <f t="shared" si="37"/>
        <v>#VALUE!</v>
      </c>
      <c r="AK29" s="80" t="e">
        <f t="shared" si="38"/>
        <v>#VALUE!</v>
      </c>
      <c r="AL29" s="79" t="e">
        <f t="shared" si="39"/>
        <v>#VALUE!</v>
      </c>
      <c r="AM29" s="161">
        <f t="shared" si="40"/>
        <v>0</v>
      </c>
      <c r="AN29" s="44" t="str">
        <f t="shared" si="41"/>
        <v/>
      </c>
      <c r="AO29" s="17"/>
      <c r="AP29" s="78"/>
      <c r="AQ29" s="78"/>
      <c r="AR29" s="77"/>
      <c r="AS29" s="29"/>
      <c r="AT29" s="33"/>
      <c r="AU29" s="33"/>
      <c r="AV29" s="33"/>
      <c r="AW29" s="33"/>
      <c r="AX29" s="33"/>
      <c r="AY29" s="33"/>
      <c r="AZ29" s="28"/>
      <c r="BA29" s="33"/>
      <c r="BB29" s="33"/>
      <c r="BC29" s="33"/>
      <c r="BD29" s="33"/>
      <c r="BE29" s="33"/>
      <c r="BF29" s="33"/>
      <c r="BG29" s="29"/>
      <c r="BH29" s="29"/>
      <c r="BI29" s="33"/>
      <c r="BJ29" s="33"/>
      <c r="BK29" s="33"/>
      <c r="BL29" s="33"/>
      <c r="BM29" s="33"/>
      <c r="BN29" s="33"/>
      <c r="BO29" s="28"/>
      <c r="BP29" s="30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1"/>
      <c r="CI29" s="29"/>
      <c r="CJ29" s="30"/>
      <c r="CK29" s="29"/>
      <c r="CL29" s="29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</row>
    <row r="30" spans="1:153" s="21" customFormat="1" ht="12.75" customHeight="1" x14ac:dyDescent="0.2">
      <c r="A30" s="43"/>
      <c r="B30" s="94"/>
      <c r="C30" s="95"/>
      <c r="D30" s="92"/>
      <c r="E30" s="90"/>
      <c r="F30" s="91"/>
      <c r="G30" s="90">
        <f t="shared" si="18"/>
        <v>0</v>
      </c>
      <c r="H30" s="89"/>
      <c r="I30" s="164"/>
      <c r="J30" s="87" t="str">
        <f t="shared" si="19"/>
        <v/>
      </c>
      <c r="K30" s="68" t="str">
        <f t="shared" si="20"/>
        <v/>
      </c>
      <c r="L30" s="86"/>
      <c r="M30" s="85"/>
      <c r="N30" s="85">
        <f t="shared" si="21"/>
        <v>0</v>
      </c>
      <c r="O30" s="84" t="str">
        <f>IF(OR(D30="",D30="Honorar"),"",IF(VLOOKUP(D30,Durchschnittssätze!$A$5:$Q$48,5,FALSE)&lt;0,"entfällt für",IF(N30=0,"",ROUND((VLOOKUP(D30,Durchschnittssätze!$A$5:$Q$48,5,FALSE)/39.8*E30),2))))</f>
        <v/>
      </c>
      <c r="P30" s="84" t="str">
        <f>IF(OR(D30="",D30="Honorar"),"",IF(VLOOKUP(D30,Durchschnittssätze!$A$5:$Q$48,9,FALSE)&lt;0,"Beamte",IF(N30=0,"",ROUND((VLOOKUP(D30,Durchschnittssätze!$A$5:$Q$48,9,FALSE)/39.8*E30),2))))</f>
        <v/>
      </c>
      <c r="Q30" s="83" t="str">
        <f>IF(D30="Honorar",N30,IF(P30="Beamte",VLOOKUP(D30,Durchschnittssätze!$A$5:$Q$48,17,FALSE),IF(N30&lt;O30,"keine",ROUND(IF(AND(N30&gt;=O30,N30&lt;P30),VLOOKUP(D30,Durchschnittssätze!$A$5:$Q$48,13,FALSE),VLOOKUP(D30,Durchschnittssätze!$A$5:$Q$48,17,FALSE)),2))))</f>
        <v>keine</v>
      </c>
      <c r="R30" s="82" t="str">
        <f t="shared" si="22"/>
        <v>Förderung</v>
      </c>
      <c r="S30" s="81">
        <f t="shared" si="23"/>
        <v>0</v>
      </c>
      <c r="T30" s="32"/>
      <c r="U30" s="36"/>
      <c r="V30" s="33"/>
      <c r="W30" s="61">
        <f t="shared" si="24"/>
        <v>1</v>
      </c>
      <c r="X30" s="60">
        <f t="shared" si="25"/>
        <v>0</v>
      </c>
      <c r="Y30" s="59">
        <f t="shared" si="26"/>
        <v>0</v>
      </c>
      <c r="Z30" s="58" t="e">
        <f t="shared" si="27"/>
        <v>#VALUE!</v>
      </c>
      <c r="AA30" s="57" t="e">
        <f t="shared" si="28"/>
        <v>#VALUE!</v>
      </c>
      <c r="AB30" s="56" t="e">
        <f t="shared" si="29"/>
        <v>#VALUE!</v>
      </c>
      <c r="AC30" s="55" t="e">
        <f t="shared" si="30"/>
        <v>#VALUE!</v>
      </c>
      <c r="AD30" s="54" t="e">
        <f t="shared" si="31"/>
        <v>#VALUE!</v>
      </c>
      <c r="AE30" s="53" t="e">
        <f t="shared" si="32"/>
        <v>#VALUE!</v>
      </c>
      <c r="AF30" s="162" t="e">
        <f t="shared" si="33"/>
        <v>#VALUE!</v>
      </c>
      <c r="AG30" s="58" t="e">
        <f t="shared" si="34"/>
        <v>#VALUE!</v>
      </c>
      <c r="AH30" s="57" t="e">
        <f t="shared" si="35"/>
        <v>#VALUE!</v>
      </c>
      <c r="AI30" s="56" t="e">
        <f t="shared" si="36"/>
        <v>#VALUE!</v>
      </c>
      <c r="AJ30" s="55" t="e">
        <f t="shared" si="37"/>
        <v>#VALUE!</v>
      </c>
      <c r="AK30" s="80" t="e">
        <f t="shared" si="38"/>
        <v>#VALUE!</v>
      </c>
      <c r="AL30" s="79" t="e">
        <f t="shared" si="39"/>
        <v>#VALUE!</v>
      </c>
      <c r="AM30" s="161">
        <f t="shared" si="40"/>
        <v>0</v>
      </c>
      <c r="AN30" s="44" t="str">
        <f t="shared" si="41"/>
        <v/>
      </c>
      <c r="AO30" s="17"/>
      <c r="AP30" s="78"/>
      <c r="AQ30" s="78"/>
      <c r="AR30" s="77"/>
      <c r="AS30" s="29"/>
      <c r="AT30" s="33"/>
      <c r="AU30" s="33"/>
      <c r="AV30" s="33"/>
      <c r="AW30" s="33"/>
      <c r="AX30" s="33"/>
      <c r="AY30" s="33"/>
      <c r="AZ30" s="28"/>
      <c r="BA30" s="33"/>
      <c r="BB30" s="33"/>
      <c r="BC30" s="33"/>
      <c r="BD30" s="33"/>
      <c r="BE30" s="33"/>
      <c r="BF30" s="33"/>
      <c r="BG30" s="29"/>
      <c r="BH30" s="29"/>
      <c r="BI30" s="33"/>
      <c r="BJ30" s="33"/>
      <c r="BK30" s="33"/>
      <c r="BL30" s="33"/>
      <c r="BM30" s="33"/>
      <c r="BN30" s="33"/>
      <c r="BO30" s="28"/>
      <c r="BP30" s="30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1"/>
      <c r="CI30" s="29"/>
      <c r="CJ30" s="30"/>
      <c r="CK30" s="29"/>
      <c r="CL30" s="29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</row>
    <row r="31" spans="1:153" s="21" customFormat="1" ht="12.75" customHeight="1" x14ac:dyDescent="0.2">
      <c r="A31" s="43"/>
      <c r="B31" s="94"/>
      <c r="C31" s="95"/>
      <c r="D31" s="92"/>
      <c r="E31" s="90"/>
      <c r="F31" s="91"/>
      <c r="G31" s="90">
        <f t="shared" si="18"/>
        <v>0</v>
      </c>
      <c r="H31" s="89"/>
      <c r="I31" s="164"/>
      <c r="J31" s="87" t="str">
        <f t="shared" si="19"/>
        <v/>
      </c>
      <c r="K31" s="68" t="str">
        <f t="shared" si="20"/>
        <v/>
      </c>
      <c r="L31" s="86"/>
      <c r="M31" s="85"/>
      <c r="N31" s="85">
        <f t="shared" si="21"/>
        <v>0</v>
      </c>
      <c r="O31" s="84" t="str">
        <f>IF(OR(D31="",D31="Honorar"),"",IF(VLOOKUP(D31,Durchschnittssätze!$A$5:$Q$48,5,FALSE)&lt;0,"entfällt für",IF(N31=0,"",ROUND((VLOOKUP(D31,Durchschnittssätze!$A$5:$Q$48,5,FALSE)/39.8*E31),2))))</f>
        <v/>
      </c>
      <c r="P31" s="84" t="str">
        <f>IF(OR(D31="",D31="Honorar"),"",IF(VLOOKUP(D31,Durchschnittssätze!$A$5:$Q$48,9,FALSE)&lt;0,"Beamte",IF(N31=0,"",ROUND((VLOOKUP(D31,Durchschnittssätze!$A$5:$Q$48,9,FALSE)/39.8*E31),2))))</f>
        <v/>
      </c>
      <c r="Q31" s="83" t="str">
        <f>IF(D31="Honorar",N31,IF(P31="Beamte",VLOOKUP(D31,Durchschnittssätze!$A$5:$Q$48,17,FALSE),IF(N31&lt;O31,"keine",ROUND(IF(AND(N31&gt;=O31,N31&lt;P31),VLOOKUP(D31,Durchschnittssätze!$A$5:$Q$48,13,FALSE),VLOOKUP(D31,Durchschnittssätze!$A$5:$Q$48,17,FALSE)),2))))</f>
        <v>keine</v>
      </c>
      <c r="R31" s="82" t="str">
        <f t="shared" si="22"/>
        <v>Förderung</v>
      </c>
      <c r="S31" s="81">
        <f t="shared" si="23"/>
        <v>0</v>
      </c>
      <c r="T31" s="32"/>
      <c r="U31" s="36"/>
      <c r="V31" s="33"/>
      <c r="W31" s="61">
        <f t="shared" si="24"/>
        <v>1</v>
      </c>
      <c r="X31" s="60">
        <f t="shared" si="25"/>
        <v>0</v>
      </c>
      <c r="Y31" s="59">
        <f t="shared" si="26"/>
        <v>0</v>
      </c>
      <c r="Z31" s="58" t="e">
        <f t="shared" si="27"/>
        <v>#VALUE!</v>
      </c>
      <c r="AA31" s="57" t="e">
        <f t="shared" si="28"/>
        <v>#VALUE!</v>
      </c>
      <c r="AB31" s="56" t="e">
        <f t="shared" si="29"/>
        <v>#VALUE!</v>
      </c>
      <c r="AC31" s="55" t="e">
        <f t="shared" si="30"/>
        <v>#VALUE!</v>
      </c>
      <c r="AD31" s="54" t="e">
        <f t="shared" si="31"/>
        <v>#VALUE!</v>
      </c>
      <c r="AE31" s="53" t="e">
        <f t="shared" si="32"/>
        <v>#VALUE!</v>
      </c>
      <c r="AF31" s="162" t="e">
        <f t="shared" si="33"/>
        <v>#VALUE!</v>
      </c>
      <c r="AG31" s="58" t="e">
        <f t="shared" si="34"/>
        <v>#VALUE!</v>
      </c>
      <c r="AH31" s="57" t="e">
        <f t="shared" si="35"/>
        <v>#VALUE!</v>
      </c>
      <c r="AI31" s="56" t="e">
        <f t="shared" si="36"/>
        <v>#VALUE!</v>
      </c>
      <c r="AJ31" s="55" t="e">
        <f t="shared" si="37"/>
        <v>#VALUE!</v>
      </c>
      <c r="AK31" s="80" t="e">
        <f t="shared" si="38"/>
        <v>#VALUE!</v>
      </c>
      <c r="AL31" s="79" t="e">
        <f t="shared" si="39"/>
        <v>#VALUE!</v>
      </c>
      <c r="AM31" s="161">
        <f t="shared" si="40"/>
        <v>0</v>
      </c>
      <c r="AN31" s="44" t="str">
        <f t="shared" si="41"/>
        <v/>
      </c>
      <c r="AO31" s="17"/>
      <c r="AP31" s="78"/>
      <c r="AQ31" s="78"/>
      <c r="AR31" s="77"/>
      <c r="AS31" s="29"/>
      <c r="AT31" s="33"/>
      <c r="AU31" s="33"/>
      <c r="AV31" s="33"/>
      <c r="AW31" s="33"/>
      <c r="AX31" s="33"/>
      <c r="AY31" s="33"/>
      <c r="AZ31" s="28"/>
      <c r="BA31" s="33"/>
      <c r="BB31" s="33"/>
      <c r="BC31" s="33"/>
      <c r="BD31" s="33"/>
      <c r="BE31" s="33"/>
      <c r="BF31" s="33"/>
      <c r="BG31" s="29"/>
      <c r="BH31" s="29"/>
      <c r="BI31" s="33"/>
      <c r="BJ31" s="33"/>
      <c r="BK31" s="33"/>
      <c r="BL31" s="33"/>
      <c r="BM31" s="33"/>
      <c r="BN31" s="33"/>
      <c r="BO31" s="28"/>
      <c r="BP31" s="30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1"/>
      <c r="CI31" s="29"/>
      <c r="CJ31" s="30"/>
      <c r="CK31" s="29"/>
      <c r="CL31" s="29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</row>
    <row r="32" spans="1:153" s="21" customFormat="1" ht="12.75" customHeight="1" x14ac:dyDescent="0.2">
      <c r="A32" s="43"/>
      <c r="B32" s="94"/>
      <c r="C32" s="93"/>
      <c r="D32" s="92"/>
      <c r="E32" s="90"/>
      <c r="F32" s="91"/>
      <c r="G32" s="90">
        <f t="shared" si="18"/>
        <v>0</v>
      </c>
      <c r="H32" s="89"/>
      <c r="I32" s="164"/>
      <c r="J32" s="87" t="str">
        <f t="shared" si="19"/>
        <v/>
      </c>
      <c r="K32" s="68" t="str">
        <f t="shared" si="20"/>
        <v/>
      </c>
      <c r="L32" s="86"/>
      <c r="M32" s="85"/>
      <c r="N32" s="85">
        <f t="shared" si="21"/>
        <v>0</v>
      </c>
      <c r="O32" s="84" t="str">
        <f>IF(OR(D32="",D32="Honorar"),"",IF(VLOOKUP(D32,Durchschnittssätze!$A$5:$Q$48,5,FALSE)&lt;0,"entfällt für",IF(N32=0,"",ROUND((VLOOKUP(D32,Durchschnittssätze!$A$5:$Q$48,5,FALSE)/39.8*E32),2))))</f>
        <v/>
      </c>
      <c r="P32" s="84" t="str">
        <f>IF(OR(D32="",D32="Honorar"),"",IF(VLOOKUP(D32,Durchschnittssätze!$A$5:$Q$48,9,FALSE)&lt;0,"Beamte",IF(N32=0,"",ROUND((VLOOKUP(D32,Durchschnittssätze!$A$5:$Q$48,9,FALSE)/39.8*E32),2))))</f>
        <v/>
      </c>
      <c r="Q32" s="83" t="str">
        <f>IF(D32="Honorar",N32,IF(P32="Beamte",VLOOKUP(D32,Durchschnittssätze!$A$5:$Q$48,17,FALSE),IF(N32&lt;O32,"keine",ROUND(IF(AND(N32&gt;=O32,N32&lt;P32),VLOOKUP(D32,Durchschnittssätze!$A$5:$Q$48,13,FALSE),VLOOKUP(D32,Durchschnittssätze!$A$5:$Q$48,17,FALSE)),2))))</f>
        <v>keine</v>
      </c>
      <c r="R32" s="82" t="str">
        <f t="shared" si="22"/>
        <v>Förderung</v>
      </c>
      <c r="S32" s="81">
        <f t="shared" si="23"/>
        <v>0</v>
      </c>
      <c r="T32" s="32"/>
      <c r="U32" s="36"/>
      <c r="V32" s="33"/>
      <c r="W32" s="61">
        <f t="shared" si="24"/>
        <v>1</v>
      </c>
      <c r="X32" s="60">
        <f t="shared" si="25"/>
        <v>0</v>
      </c>
      <c r="Y32" s="59">
        <f t="shared" si="26"/>
        <v>0</v>
      </c>
      <c r="Z32" s="58" t="e">
        <f t="shared" si="27"/>
        <v>#VALUE!</v>
      </c>
      <c r="AA32" s="57" t="e">
        <f t="shared" si="28"/>
        <v>#VALUE!</v>
      </c>
      <c r="AB32" s="56" t="e">
        <f t="shared" si="29"/>
        <v>#VALUE!</v>
      </c>
      <c r="AC32" s="55" t="e">
        <f t="shared" si="30"/>
        <v>#VALUE!</v>
      </c>
      <c r="AD32" s="54" t="e">
        <f t="shared" si="31"/>
        <v>#VALUE!</v>
      </c>
      <c r="AE32" s="53" t="e">
        <f t="shared" si="32"/>
        <v>#VALUE!</v>
      </c>
      <c r="AF32" s="162" t="e">
        <f t="shared" si="33"/>
        <v>#VALUE!</v>
      </c>
      <c r="AG32" s="58" t="e">
        <f t="shared" si="34"/>
        <v>#VALUE!</v>
      </c>
      <c r="AH32" s="57" t="e">
        <f t="shared" si="35"/>
        <v>#VALUE!</v>
      </c>
      <c r="AI32" s="56" t="e">
        <f t="shared" si="36"/>
        <v>#VALUE!</v>
      </c>
      <c r="AJ32" s="55" t="e">
        <f t="shared" si="37"/>
        <v>#VALUE!</v>
      </c>
      <c r="AK32" s="80" t="e">
        <f t="shared" si="38"/>
        <v>#VALUE!</v>
      </c>
      <c r="AL32" s="79" t="e">
        <f t="shared" si="39"/>
        <v>#VALUE!</v>
      </c>
      <c r="AM32" s="161">
        <f t="shared" si="40"/>
        <v>0</v>
      </c>
      <c r="AN32" s="44" t="str">
        <f t="shared" si="41"/>
        <v/>
      </c>
      <c r="AO32" s="17"/>
      <c r="AP32" s="78"/>
      <c r="AQ32" s="78"/>
      <c r="AR32" s="77"/>
      <c r="AS32" s="29"/>
      <c r="AT32" s="33"/>
      <c r="AU32" s="33"/>
      <c r="AV32" s="33"/>
      <c r="AW32" s="33"/>
      <c r="AX32" s="33"/>
      <c r="AY32" s="33"/>
      <c r="AZ32" s="28"/>
      <c r="BA32" s="33"/>
      <c r="BB32" s="33"/>
      <c r="BC32" s="33"/>
      <c r="BD32" s="33"/>
      <c r="BE32" s="33"/>
      <c r="BF32" s="33"/>
      <c r="BG32" s="29"/>
      <c r="BH32" s="29"/>
      <c r="BI32" s="33"/>
      <c r="BJ32" s="33"/>
      <c r="BK32" s="33"/>
      <c r="BL32" s="33"/>
      <c r="BM32" s="33"/>
      <c r="BN32" s="33"/>
      <c r="BO32" s="28"/>
      <c r="BP32" s="30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1"/>
      <c r="CI32" s="29"/>
      <c r="CJ32" s="30"/>
      <c r="CK32" s="29"/>
      <c r="CL32" s="29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</row>
    <row r="33" spans="1:153" s="21" customFormat="1" ht="12.75" customHeight="1" x14ac:dyDescent="0.2">
      <c r="A33" s="43"/>
      <c r="B33" s="94"/>
      <c r="C33" s="95"/>
      <c r="D33" s="92"/>
      <c r="E33" s="90"/>
      <c r="F33" s="91"/>
      <c r="G33" s="90">
        <f t="shared" si="18"/>
        <v>0</v>
      </c>
      <c r="H33" s="89"/>
      <c r="I33" s="164"/>
      <c r="J33" s="87" t="str">
        <f t="shared" si="19"/>
        <v/>
      </c>
      <c r="K33" s="68" t="str">
        <f t="shared" si="20"/>
        <v/>
      </c>
      <c r="L33" s="86"/>
      <c r="M33" s="85"/>
      <c r="N33" s="85">
        <f t="shared" si="21"/>
        <v>0</v>
      </c>
      <c r="O33" s="84" t="str">
        <f>IF(OR(D33="",D33="Honorar"),"",IF(VLOOKUP(D33,Durchschnittssätze!$A$5:$Q$48,5,FALSE)&lt;0,"entfällt für",IF(N33=0,"",ROUND((VLOOKUP(D33,Durchschnittssätze!$A$5:$Q$48,5,FALSE)/39.8*E33),2))))</f>
        <v/>
      </c>
      <c r="P33" s="84" t="str">
        <f>IF(OR(D33="",D33="Honorar"),"",IF(VLOOKUP(D33,Durchschnittssätze!$A$5:$Q$48,9,FALSE)&lt;0,"Beamte",IF(N33=0,"",ROUND((VLOOKUP(D33,Durchschnittssätze!$A$5:$Q$48,9,FALSE)/39.8*E33),2))))</f>
        <v/>
      </c>
      <c r="Q33" s="83" t="str">
        <f>IF(D33="Honorar",N33,IF(P33="Beamte",VLOOKUP(D33,Durchschnittssätze!$A$5:$Q$48,17,FALSE),IF(N33&lt;O33,"keine",ROUND(IF(AND(N33&gt;=O33,N33&lt;P33),VLOOKUP(D33,Durchschnittssätze!$A$5:$Q$48,13,FALSE),VLOOKUP(D33,Durchschnittssätze!$A$5:$Q$48,17,FALSE)),2))))</f>
        <v>keine</v>
      </c>
      <c r="R33" s="82" t="str">
        <f t="shared" si="22"/>
        <v>Förderung</v>
      </c>
      <c r="S33" s="81">
        <f t="shared" si="23"/>
        <v>0</v>
      </c>
      <c r="T33" s="32"/>
      <c r="U33" s="36"/>
      <c r="V33" s="33"/>
      <c r="W33" s="61">
        <f t="shared" si="24"/>
        <v>1</v>
      </c>
      <c r="X33" s="60">
        <f t="shared" si="25"/>
        <v>0</v>
      </c>
      <c r="Y33" s="59">
        <f t="shared" si="26"/>
        <v>0</v>
      </c>
      <c r="Z33" s="58" t="e">
        <f t="shared" si="27"/>
        <v>#VALUE!</v>
      </c>
      <c r="AA33" s="57" t="e">
        <f t="shared" si="28"/>
        <v>#VALUE!</v>
      </c>
      <c r="AB33" s="56" t="e">
        <f t="shared" si="29"/>
        <v>#VALUE!</v>
      </c>
      <c r="AC33" s="55" t="e">
        <f t="shared" si="30"/>
        <v>#VALUE!</v>
      </c>
      <c r="AD33" s="54" t="e">
        <f t="shared" si="31"/>
        <v>#VALUE!</v>
      </c>
      <c r="AE33" s="53" t="e">
        <f t="shared" si="32"/>
        <v>#VALUE!</v>
      </c>
      <c r="AF33" s="162" t="e">
        <f t="shared" si="33"/>
        <v>#VALUE!</v>
      </c>
      <c r="AG33" s="58" t="e">
        <f t="shared" si="34"/>
        <v>#VALUE!</v>
      </c>
      <c r="AH33" s="57" t="e">
        <f t="shared" si="35"/>
        <v>#VALUE!</v>
      </c>
      <c r="AI33" s="56" t="e">
        <f t="shared" si="36"/>
        <v>#VALUE!</v>
      </c>
      <c r="AJ33" s="55" t="e">
        <f t="shared" si="37"/>
        <v>#VALUE!</v>
      </c>
      <c r="AK33" s="80" t="e">
        <f t="shared" si="38"/>
        <v>#VALUE!</v>
      </c>
      <c r="AL33" s="79" t="e">
        <f t="shared" si="39"/>
        <v>#VALUE!</v>
      </c>
      <c r="AM33" s="161">
        <f t="shared" si="40"/>
        <v>0</v>
      </c>
      <c r="AN33" s="44" t="str">
        <f t="shared" si="41"/>
        <v/>
      </c>
      <c r="AO33" s="17"/>
      <c r="AP33" s="78"/>
      <c r="AQ33" s="78"/>
      <c r="AR33" s="77"/>
      <c r="AS33" s="29"/>
      <c r="AT33" s="33"/>
      <c r="AU33" s="33"/>
      <c r="AV33" s="33"/>
      <c r="AW33" s="33"/>
      <c r="AX33" s="33"/>
      <c r="AY33" s="33"/>
      <c r="AZ33" s="28"/>
      <c r="BA33" s="33"/>
      <c r="BB33" s="33"/>
      <c r="BC33" s="33"/>
      <c r="BD33" s="33"/>
      <c r="BE33" s="33"/>
      <c r="BF33" s="33"/>
      <c r="BG33" s="29"/>
      <c r="BH33" s="29"/>
      <c r="BI33" s="33"/>
      <c r="BJ33" s="33"/>
      <c r="BK33" s="33"/>
      <c r="BL33" s="33"/>
      <c r="BM33" s="33"/>
      <c r="BN33" s="33"/>
      <c r="BO33" s="28"/>
      <c r="BP33" s="30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1"/>
      <c r="CI33" s="29"/>
      <c r="CJ33" s="30"/>
      <c r="CK33" s="29"/>
      <c r="CL33" s="29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</row>
    <row r="34" spans="1:153" s="21" customFormat="1" ht="12.75" customHeight="1" x14ac:dyDescent="0.2">
      <c r="A34" s="43"/>
      <c r="B34" s="94"/>
      <c r="C34" s="95"/>
      <c r="D34" s="92"/>
      <c r="E34" s="90"/>
      <c r="F34" s="91"/>
      <c r="G34" s="90">
        <f t="shared" si="18"/>
        <v>0</v>
      </c>
      <c r="H34" s="89"/>
      <c r="I34" s="164"/>
      <c r="J34" s="87" t="str">
        <f t="shared" si="19"/>
        <v/>
      </c>
      <c r="K34" s="68" t="str">
        <f t="shared" si="20"/>
        <v/>
      </c>
      <c r="L34" s="86"/>
      <c r="M34" s="85"/>
      <c r="N34" s="85">
        <f t="shared" si="21"/>
        <v>0</v>
      </c>
      <c r="O34" s="84" t="str">
        <f>IF(OR(D34="",D34="Honorar"),"",IF(VLOOKUP(D34,Durchschnittssätze!$A$5:$Q$48,5,FALSE)&lt;0,"entfällt für",IF(N34=0,"",ROUND((VLOOKUP(D34,Durchschnittssätze!$A$5:$Q$48,5,FALSE)/39.8*E34),2))))</f>
        <v/>
      </c>
      <c r="P34" s="84" t="str">
        <f>IF(OR(D34="",D34="Honorar"),"",IF(VLOOKUP(D34,Durchschnittssätze!$A$5:$Q$48,9,FALSE)&lt;0,"Beamte",IF(N34=0,"",ROUND((VLOOKUP(D34,Durchschnittssätze!$A$5:$Q$48,9,FALSE)/39.8*E34),2))))</f>
        <v/>
      </c>
      <c r="Q34" s="83" t="str">
        <f>IF(D34="Honorar",N34,IF(P34="Beamte",VLOOKUP(D34,Durchschnittssätze!$A$5:$Q$48,17,FALSE),IF(N34&lt;O34,"keine",ROUND(IF(AND(N34&gt;=O34,N34&lt;P34),VLOOKUP(D34,Durchschnittssätze!$A$5:$Q$48,13,FALSE),VLOOKUP(D34,Durchschnittssätze!$A$5:$Q$48,17,FALSE)),2))))</f>
        <v>keine</v>
      </c>
      <c r="R34" s="82" t="str">
        <f t="shared" si="22"/>
        <v>Förderung</v>
      </c>
      <c r="S34" s="81">
        <f t="shared" si="23"/>
        <v>0</v>
      </c>
      <c r="T34" s="32"/>
      <c r="U34" s="36"/>
      <c r="V34" s="33"/>
      <c r="W34" s="61">
        <f t="shared" si="24"/>
        <v>1</v>
      </c>
      <c r="X34" s="60">
        <f t="shared" si="25"/>
        <v>0</v>
      </c>
      <c r="Y34" s="59">
        <f t="shared" si="26"/>
        <v>0</v>
      </c>
      <c r="Z34" s="58" t="e">
        <f t="shared" si="27"/>
        <v>#VALUE!</v>
      </c>
      <c r="AA34" s="57" t="e">
        <f t="shared" si="28"/>
        <v>#VALUE!</v>
      </c>
      <c r="AB34" s="56" t="e">
        <f t="shared" si="29"/>
        <v>#VALUE!</v>
      </c>
      <c r="AC34" s="55" t="e">
        <f t="shared" si="30"/>
        <v>#VALUE!</v>
      </c>
      <c r="AD34" s="54" t="e">
        <f t="shared" si="31"/>
        <v>#VALUE!</v>
      </c>
      <c r="AE34" s="53" t="e">
        <f t="shared" si="32"/>
        <v>#VALUE!</v>
      </c>
      <c r="AF34" s="162" t="e">
        <f t="shared" si="33"/>
        <v>#VALUE!</v>
      </c>
      <c r="AG34" s="58" t="e">
        <f t="shared" si="34"/>
        <v>#VALUE!</v>
      </c>
      <c r="AH34" s="57" t="e">
        <f t="shared" si="35"/>
        <v>#VALUE!</v>
      </c>
      <c r="AI34" s="56" t="e">
        <f t="shared" si="36"/>
        <v>#VALUE!</v>
      </c>
      <c r="AJ34" s="55" t="e">
        <f t="shared" si="37"/>
        <v>#VALUE!</v>
      </c>
      <c r="AK34" s="80" t="e">
        <f t="shared" si="38"/>
        <v>#VALUE!</v>
      </c>
      <c r="AL34" s="79" t="e">
        <f t="shared" si="39"/>
        <v>#VALUE!</v>
      </c>
      <c r="AM34" s="161">
        <f t="shared" si="40"/>
        <v>0</v>
      </c>
      <c r="AN34" s="44" t="str">
        <f t="shared" si="41"/>
        <v/>
      </c>
      <c r="AO34" s="17"/>
      <c r="AP34" s="78"/>
      <c r="AQ34" s="78"/>
      <c r="AR34" s="77"/>
      <c r="AS34" s="29"/>
      <c r="AT34" s="33"/>
      <c r="AU34" s="33"/>
      <c r="AV34" s="33"/>
      <c r="AW34" s="33"/>
      <c r="AX34" s="33"/>
      <c r="AY34" s="33"/>
      <c r="AZ34" s="28"/>
      <c r="BA34" s="33"/>
      <c r="BB34" s="33"/>
      <c r="BC34" s="33"/>
      <c r="BD34" s="33"/>
      <c r="BE34" s="33"/>
      <c r="BF34" s="33"/>
      <c r="BG34" s="29"/>
      <c r="BH34" s="29"/>
      <c r="BI34" s="33"/>
      <c r="BJ34" s="33"/>
      <c r="BK34" s="33"/>
      <c r="BL34" s="33"/>
      <c r="BM34" s="33"/>
      <c r="BN34" s="33"/>
      <c r="BO34" s="28"/>
      <c r="BP34" s="30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1"/>
      <c r="CI34" s="29"/>
      <c r="CJ34" s="30"/>
      <c r="CK34" s="29"/>
      <c r="CL34" s="29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</row>
    <row r="35" spans="1:153" s="21" customFormat="1" ht="12.75" customHeight="1" x14ac:dyDescent="0.2">
      <c r="A35" s="43"/>
      <c r="B35" s="94"/>
      <c r="C35" s="93"/>
      <c r="D35" s="92"/>
      <c r="E35" s="90"/>
      <c r="F35" s="91"/>
      <c r="G35" s="90">
        <f t="shared" si="18"/>
        <v>0</v>
      </c>
      <c r="H35" s="89"/>
      <c r="I35" s="164"/>
      <c r="J35" s="87" t="str">
        <f t="shared" si="19"/>
        <v/>
      </c>
      <c r="K35" s="68" t="str">
        <f t="shared" si="20"/>
        <v/>
      </c>
      <c r="L35" s="86"/>
      <c r="M35" s="85"/>
      <c r="N35" s="85">
        <f t="shared" si="21"/>
        <v>0</v>
      </c>
      <c r="O35" s="84" t="str">
        <f>IF(OR(D35="",D35="Honorar"),"",IF(VLOOKUP(D35,Durchschnittssätze!$A$5:$Q$48,5,FALSE)&lt;0,"entfällt für",IF(N35=0,"",ROUND((VLOOKUP(D35,Durchschnittssätze!$A$5:$Q$48,5,FALSE)/39.8*E35),2))))</f>
        <v/>
      </c>
      <c r="P35" s="84" t="str">
        <f>IF(OR(D35="",D35="Honorar"),"",IF(VLOOKUP(D35,Durchschnittssätze!$A$5:$Q$48,9,FALSE)&lt;0,"Beamte",IF(N35=0,"",ROUND((VLOOKUP(D35,Durchschnittssätze!$A$5:$Q$48,9,FALSE)/39.8*E35),2))))</f>
        <v/>
      </c>
      <c r="Q35" s="83" t="str">
        <f>IF(D35="Honorar",N35,IF(P35="Beamte",VLOOKUP(D35,Durchschnittssätze!$A$5:$Q$48,17,FALSE),IF(N35&lt;O35,"keine",ROUND(IF(AND(N35&gt;=O35,N35&lt;P35),VLOOKUP(D35,Durchschnittssätze!$A$5:$Q$48,13,FALSE),VLOOKUP(D35,Durchschnittssätze!$A$5:$Q$48,17,FALSE)),2))))</f>
        <v>keine</v>
      </c>
      <c r="R35" s="82" t="str">
        <f t="shared" si="22"/>
        <v>Förderung</v>
      </c>
      <c r="S35" s="81">
        <f t="shared" si="23"/>
        <v>0</v>
      </c>
      <c r="T35" s="32"/>
      <c r="U35" s="36"/>
      <c r="V35" s="33"/>
      <c r="W35" s="61">
        <f t="shared" si="24"/>
        <v>1</v>
      </c>
      <c r="X35" s="60">
        <f t="shared" si="25"/>
        <v>0</v>
      </c>
      <c r="Y35" s="59">
        <f t="shared" si="26"/>
        <v>0</v>
      </c>
      <c r="Z35" s="58" t="e">
        <f t="shared" si="27"/>
        <v>#VALUE!</v>
      </c>
      <c r="AA35" s="57" t="e">
        <f t="shared" si="28"/>
        <v>#VALUE!</v>
      </c>
      <c r="AB35" s="56" t="e">
        <f t="shared" si="29"/>
        <v>#VALUE!</v>
      </c>
      <c r="AC35" s="55" t="e">
        <f t="shared" si="30"/>
        <v>#VALUE!</v>
      </c>
      <c r="AD35" s="54" t="e">
        <f t="shared" si="31"/>
        <v>#VALUE!</v>
      </c>
      <c r="AE35" s="53" t="e">
        <f t="shared" si="32"/>
        <v>#VALUE!</v>
      </c>
      <c r="AF35" s="162" t="e">
        <f t="shared" si="33"/>
        <v>#VALUE!</v>
      </c>
      <c r="AG35" s="58" t="e">
        <f t="shared" si="34"/>
        <v>#VALUE!</v>
      </c>
      <c r="AH35" s="57" t="e">
        <f t="shared" si="35"/>
        <v>#VALUE!</v>
      </c>
      <c r="AI35" s="56" t="e">
        <f t="shared" si="36"/>
        <v>#VALUE!</v>
      </c>
      <c r="AJ35" s="55" t="e">
        <f t="shared" si="37"/>
        <v>#VALUE!</v>
      </c>
      <c r="AK35" s="80" t="e">
        <f t="shared" si="38"/>
        <v>#VALUE!</v>
      </c>
      <c r="AL35" s="79" t="e">
        <f t="shared" si="39"/>
        <v>#VALUE!</v>
      </c>
      <c r="AM35" s="161">
        <f t="shared" si="40"/>
        <v>0</v>
      </c>
      <c r="AN35" s="44" t="str">
        <f t="shared" si="41"/>
        <v/>
      </c>
      <c r="AO35" s="17"/>
      <c r="AP35" s="78"/>
      <c r="AQ35" s="78"/>
      <c r="AR35" s="77"/>
      <c r="AS35" s="29"/>
      <c r="AT35" s="33"/>
      <c r="AU35" s="33"/>
      <c r="AV35" s="33"/>
      <c r="AW35" s="33"/>
      <c r="AX35" s="33"/>
      <c r="AY35" s="33"/>
      <c r="AZ35" s="28"/>
      <c r="BA35" s="33"/>
      <c r="BB35" s="33"/>
      <c r="BC35" s="33"/>
      <c r="BD35" s="33"/>
      <c r="BE35" s="33"/>
      <c r="BF35" s="33"/>
      <c r="BG35" s="29"/>
      <c r="BH35" s="29"/>
      <c r="BI35" s="33"/>
      <c r="BJ35" s="33"/>
      <c r="BK35" s="33"/>
      <c r="BL35" s="33"/>
      <c r="BM35" s="33"/>
      <c r="BN35" s="33"/>
      <c r="BO35" s="28"/>
      <c r="BP35" s="30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1"/>
      <c r="CI35" s="29"/>
      <c r="CJ35" s="30"/>
      <c r="CK35" s="29"/>
      <c r="CL35" s="29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</row>
    <row r="36" spans="1:153" s="21" customFormat="1" ht="13.5" customHeight="1" thickBot="1" x14ac:dyDescent="0.25">
      <c r="A36" s="43"/>
      <c r="B36" s="76"/>
      <c r="C36" s="75"/>
      <c r="D36" s="74"/>
      <c r="E36" s="72"/>
      <c r="F36" s="73"/>
      <c r="G36" s="72">
        <f t="shared" si="18"/>
        <v>0</v>
      </c>
      <c r="H36" s="71"/>
      <c r="I36" s="163"/>
      <c r="J36" s="69" t="str">
        <f t="shared" si="19"/>
        <v/>
      </c>
      <c r="K36" s="68" t="str">
        <f t="shared" si="20"/>
        <v/>
      </c>
      <c r="L36" s="67"/>
      <c r="M36" s="66"/>
      <c r="N36" s="66">
        <f t="shared" si="21"/>
        <v>0</v>
      </c>
      <c r="O36" s="65" t="str">
        <f>IF(OR(D36="",D36="Honorar"),"",IF(VLOOKUP(D36,Durchschnittssätze!$A$5:$Q$48,5,FALSE)&lt;0,"entfällt für",IF(N36=0,"",ROUND((VLOOKUP(D36,Durchschnittssätze!$A$5:$Q$48,5,FALSE)/39.8*E36),2))))</f>
        <v/>
      </c>
      <c r="P36" s="65" t="str">
        <f>IF(OR(D36="",D36="Honorar"),"",IF(VLOOKUP(D36,Durchschnittssätze!$A$5:$Q$48,9,FALSE)&lt;0,"Beamte",IF(N36=0,"",ROUND((VLOOKUP(D36,Durchschnittssätze!$A$5:$Q$48,9,FALSE)/39.8*E36),2))))</f>
        <v/>
      </c>
      <c r="Q36" s="64" t="str">
        <f>IF(D36="Honorar",N36,IF(P36="Beamte",VLOOKUP(D36,Durchschnittssätze!$A$5:$Q$48,17,FALSE),IF(N36&lt;O36,"keine",ROUND(IF(AND(N36&gt;=O36,N36&lt;P36),VLOOKUP(D36,Durchschnittssätze!$A$5:$Q$48,13,FALSE),VLOOKUP(D36,Durchschnittssätze!$A$5:$Q$48,17,FALSE)),2))))</f>
        <v>keine</v>
      </c>
      <c r="R36" s="63" t="str">
        <f t="shared" si="22"/>
        <v>Förderung</v>
      </c>
      <c r="S36" s="62">
        <f t="shared" si="23"/>
        <v>0</v>
      </c>
      <c r="T36" s="32"/>
      <c r="U36" s="36"/>
      <c r="V36" s="33"/>
      <c r="W36" s="61">
        <f t="shared" si="24"/>
        <v>1</v>
      </c>
      <c r="X36" s="60">
        <f t="shared" si="25"/>
        <v>0</v>
      </c>
      <c r="Y36" s="59">
        <f t="shared" si="26"/>
        <v>0</v>
      </c>
      <c r="Z36" s="58" t="e">
        <f t="shared" si="27"/>
        <v>#VALUE!</v>
      </c>
      <c r="AA36" s="57" t="e">
        <f t="shared" si="28"/>
        <v>#VALUE!</v>
      </c>
      <c r="AB36" s="56" t="e">
        <f t="shared" si="29"/>
        <v>#VALUE!</v>
      </c>
      <c r="AC36" s="55" t="e">
        <f t="shared" si="30"/>
        <v>#VALUE!</v>
      </c>
      <c r="AD36" s="54" t="e">
        <f t="shared" si="31"/>
        <v>#VALUE!</v>
      </c>
      <c r="AE36" s="53" t="e">
        <f t="shared" si="32"/>
        <v>#VALUE!</v>
      </c>
      <c r="AF36" s="162" t="e">
        <f t="shared" si="33"/>
        <v>#VALUE!</v>
      </c>
      <c r="AG36" s="51" t="e">
        <f t="shared" si="34"/>
        <v>#VALUE!</v>
      </c>
      <c r="AH36" s="50" t="e">
        <f t="shared" si="35"/>
        <v>#VALUE!</v>
      </c>
      <c r="AI36" s="49" t="e">
        <f t="shared" si="36"/>
        <v>#VALUE!</v>
      </c>
      <c r="AJ36" s="48" t="e">
        <f t="shared" si="37"/>
        <v>#VALUE!</v>
      </c>
      <c r="AK36" s="47" t="e">
        <f t="shared" si="38"/>
        <v>#VALUE!</v>
      </c>
      <c r="AL36" s="46" t="e">
        <f t="shared" si="39"/>
        <v>#VALUE!</v>
      </c>
      <c r="AM36" s="161">
        <f t="shared" si="40"/>
        <v>0</v>
      </c>
      <c r="AN36" s="44" t="str">
        <f t="shared" si="41"/>
        <v/>
      </c>
      <c r="AO36" s="34"/>
      <c r="AP36" s="34"/>
      <c r="AQ36" s="34"/>
      <c r="AR36" s="34"/>
      <c r="AS36" s="29"/>
      <c r="AT36" s="33"/>
      <c r="AU36" s="33"/>
      <c r="AV36" s="33"/>
      <c r="AW36" s="33"/>
      <c r="AX36" s="33"/>
      <c r="AY36" s="33"/>
      <c r="AZ36" s="28"/>
      <c r="BA36" s="33"/>
      <c r="BB36" s="33"/>
      <c r="BC36" s="33"/>
      <c r="BD36" s="33"/>
      <c r="BE36" s="33"/>
      <c r="BF36" s="33"/>
      <c r="BG36" s="29"/>
      <c r="BH36" s="29"/>
      <c r="BI36" s="33"/>
      <c r="BJ36" s="33"/>
      <c r="BK36" s="33"/>
      <c r="BL36" s="33"/>
      <c r="BM36" s="33"/>
      <c r="BN36" s="33"/>
      <c r="BO36" s="28"/>
      <c r="BP36" s="30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1"/>
      <c r="CI36" s="29"/>
      <c r="CJ36" s="30"/>
      <c r="CK36" s="29"/>
      <c r="CL36" s="29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</row>
    <row r="37" spans="1:153" s="21" customFormat="1" ht="20.100000000000001" customHeight="1" thickBot="1" x14ac:dyDescent="0.25">
      <c r="B37" s="638"/>
      <c r="C37" s="638"/>
      <c r="D37" s="40"/>
      <c r="E37" s="40"/>
      <c r="F37" s="40"/>
      <c r="G37" s="40"/>
      <c r="H37" s="664"/>
      <c r="I37" s="664"/>
      <c r="J37" s="40"/>
      <c r="K37" s="610"/>
      <c r="L37" s="610"/>
      <c r="M37" s="610"/>
      <c r="N37" s="610"/>
      <c r="O37" s="610"/>
      <c r="P37" s="610"/>
      <c r="Q37" s="38"/>
      <c r="R37" s="38"/>
      <c r="S37" s="37">
        <f>SUM(S26:S36)</f>
        <v>0</v>
      </c>
      <c r="T37" s="145"/>
      <c r="U37" s="145"/>
      <c r="V37" s="38"/>
      <c r="W37" s="29"/>
      <c r="X37" s="29"/>
      <c r="Y37" s="29"/>
      <c r="Z37" s="28"/>
      <c r="AA37" s="28"/>
      <c r="AB37" s="28"/>
      <c r="AC37" s="28"/>
      <c r="AD37" s="28"/>
      <c r="AE37" s="28"/>
      <c r="AF37" s="144"/>
      <c r="AG37" s="144"/>
      <c r="AH37" s="144"/>
      <c r="AI37" s="144"/>
      <c r="AJ37" s="144"/>
      <c r="AK37" s="144"/>
      <c r="AL37" s="144"/>
      <c r="AM37" s="35">
        <f>SUM(AM26:AM36)</f>
        <v>0</v>
      </c>
      <c r="AN37" s="35">
        <f>SUM(AN26:AN36)</f>
        <v>0</v>
      </c>
      <c r="AO37" s="144"/>
      <c r="AP37" s="144"/>
      <c r="AQ37" s="144"/>
      <c r="AR37" s="144"/>
      <c r="AS37" s="28"/>
      <c r="AT37" s="144"/>
      <c r="AU37" s="144"/>
      <c r="AV37" s="144"/>
      <c r="AW37" s="144"/>
      <c r="AX37" s="144"/>
      <c r="AY37" s="144"/>
      <c r="AZ37" s="28"/>
      <c r="BA37" s="145"/>
      <c r="BB37" s="145"/>
      <c r="BC37" s="145"/>
      <c r="BD37" s="145"/>
      <c r="BE37" s="145"/>
      <c r="BF37" s="145"/>
      <c r="BG37" s="28"/>
      <c r="BH37" s="28"/>
      <c r="BI37" s="145"/>
      <c r="BJ37" s="145"/>
      <c r="BK37" s="145"/>
      <c r="BL37" s="145"/>
      <c r="BM37" s="145"/>
      <c r="BN37" s="145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</row>
    <row r="38" spans="1:153" s="21" customFormat="1" x14ac:dyDescent="0.2">
      <c r="B38" s="29"/>
      <c r="C38" s="28"/>
      <c r="D38" s="28"/>
      <c r="E38" s="145"/>
      <c r="F38" s="145"/>
      <c r="G38" s="145"/>
      <c r="H38" s="145"/>
      <c r="I38" s="144"/>
      <c r="J38" s="144"/>
      <c r="K38" s="614" t="str">
        <f>IF(COUNTBLANK(K26:K36)&lt;&gt;11,"Fehler in den Datumsangaben! Bitte prüfen!","")</f>
        <v/>
      </c>
      <c r="L38" s="614"/>
      <c r="M38" s="614"/>
      <c r="N38" s="614"/>
      <c r="O38" s="614"/>
      <c r="P38" s="38"/>
      <c r="Q38" s="38"/>
      <c r="R38" s="38"/>
      <c r="S38" s="38"/>
      <c r="T38" s="38"/>
      <c r="U38" s="143"/>
      <c r="V38" s="140"/>
      <c r="W38" s="33"/>
      <c r="X38" s="29"/>
      <c r="Y38" s="29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</row>
    <row r="39" spans="1:153" s="25" customFormat="1" ht="17.25" customHeight="1" outlineLevel="1" x14ac:dyDescent="0.2">
      <c r="B39" s="608">
        <f>B12</f>
        <v>0</v>
      </c>
      <c r="C39" s="608"/>
      <c r="D39" s="609" t="str">
        <f>IF(AM53&lt;&gt;0,"Es wurde eine abweichende Entgeltgruppe angegeben. Bitte hierfür eine Begründung im Prüfvermerk erfassen!","")</f>
        <v/>
      </c>
      <c r="E39" s="609"/>
      <c r="F39" s="609"/>
      <c r="G39" s="609"/>
      <c r="H39" s="609"/>
      <c r="I39" s="609"/>
      <c r="J39" s="609"/>
      <c r="K39" s="609"/>
      <c r="L39" s="609"/>
      <c r="M39" s="609"/>
      <c r="N39" s="29"/>
      <c r="O39" s="141"/>
      <c r="P39" s="141"/>
      <c r="Q39" s="141"/>
      <c r="R39" s="141"/>
      <c r="S39" s="20"/>
      <c r="T39" s="140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</row>
    <row r="40" spans="1:153" s="21" customFormat="1" ht="7.5" customHeight="1" outlineLevel="1" thickBot="1" x14ac:dyDescent="0.25">
      <c r="B40" s="142"/>
      <c r="E40" s="23"/>
      <c r="F40" s="27"/>
      <c r="G40" s="23"/>
      <c r="I40" s="23"/>
      <c r="L40" s="28"/>
      <c r="M40" s="28"/>
      <c r="N40" s="28"/>
      <c r="O40" s="141"/>
      <c r="P40" s="141"/>
      <c r="Q40" s="141"/>
      <c r="R40" s="141"/>
      <c r="S40" s="20"/>
      <c r="T40" s="140"/>
      <c r="U40" s="28"/>
      <c r="V40" s="28"/>
      <c r="W40" s="29"/>
      <c r="X40" s="29"/>
      <c r="Y40" s="29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</row>
    <row r="41" spans="1:153" s="25" customFormat="1" ht="65.099999999999994" customHeight="1" outlineLevel="1" thickBot="1" x14ac:dyDescent="0.25">
      <c r="B41" s="139" t="s">
        <v>14</v>
      </c>
      <c r="C41" s="138" t="s">
        <v>15</v>
      </c>
      <c r="D41" s="137" t="s">
        <v>159</v>
      </c>
      <c r="E41" s="136" t="s">
        <v>158</v>
      </c>
      <c r="F41" s="136" t="s">
        <v>157</v>
      </c>
      <c r="G41" s="135" t="s">
        <v>156</v>
      </c>
      <c r="H41" s="134" t="s">
        <v>16</v>
      </c>
      <c r="I41" s="133" t="s">
        <v>17</v>
      </c>
      <c r="J41" s="132" t="s">
        <v>155</v>
      </c>
      <c r="K41" s="119"/>
      <c r="L41" s="131" t="s">
        <v>154</v>
      </c>
      <c r="M41" s="130" t="s">
        <v>153</v>
      </c>
      <c r="N41" s="130" t="s">
        <v>152</v>
      </c>
      <c r="O41" s="129" t="s">
        <v>151</v>
      </c>
      <c r="P41" s="129" t="s">
        <v>150</v>
      </c>
      <c r="Q41" s="128" t="s">
        <v>149</v>
      </c>
      <c r="R41" s="127" t="s">
        <v>148</v>
      </c>
      <c r="S41" s="126" t="s">
        <v>147</v>
      </c>
      <c r="T41" s="119"/>
      <c r="U41" s="117"/>
      <c r="V41" s="117"/>
      <c r="W41" s="117"/>
      <c r="X41" s="125" t="s">
        <v>14</v>
      </c>
      <c r="Y41" s="124" t="s">
        <v>15</v>
      </c>
      <c r="Z41" s="611" t="s">
        <v>146</v>
      </c>
      <c r="AA41" s="612"/>
      <c r="AB41" s="612"/>
      <c r="AC41" s="612"/>
      <c r="AD41" s="612"/>
      <c r="AE41" s="613"/>
      <c r="AF41" s="123" t="s">
        <v>145</v>
      </c>
      <c r="AG41" s="611" t="s">
        <v>144</v>
      </c>
      <c r="AH41" s="612"/>
      <c r="AI41" s="612"/>
      <c r="AJ41" s="612"/>
      <c r="AK41" s="612"/>
      <c r="AL41" s="613"/>
      <c r="AM41" s="122" t="s">
        <v>143</v>
      </c>
      <c r="AN41" s="121" t="s">
        <v>142</v>
      </c>
      <c r="AO41" s="29"/>
      <c r="AP41" s="29"/>
      <c r="AQ41" s="29"/>
      <c r="AR41" s="29"/>
      <c r="AS41" s="120"/>
      <c r="AT41" s="29"/>
      <c r="AU41" s="29"/>
      <c r="AV41" s="29"/>
      <c r="AW41" s="29"/>
      <c r="AX41" s="29"/>
      <c r="AY41" s="29"/>
      <c r="AZ41" s="120"/>
      <c r="BA41" s="29"/>
      <c r="BB41" s="29"/>
      <c r="BC41" s="29"/>
      <c r="BD41" s="29"/>
      <c r="BE41" s="29"/>
      <c r="BF41" s="29"/>
      <c r="BG41" s="29"/>
      <c r="BH41" s="120"/>
      <c r="BI41" s="29"/>
      <c r="BJ41" s="29"/>
      <c r="BK41" s="29"/>
      <c r="BL41" s="29"/>
      <c r="BM41" s="29"/>
      <c r="BN41" s="29"/>
      <c r="BO41" s="29"/>
      <c r="BP41" s="117"/>
      <c r="BQ41" s="119"/>
      <c r="BR41" s="119"/>
      <c r="BS41" s="117"/>
      <c r="BT41" s="117"/>
      <c r="BU41" s="117"/>
      <c r="BV41" s="117"/>
      <c r="BW41" s="119"/>
      <c r="BX41" s="119"/>
      <c r="BY41" s="117"/>
      <c r="BZ41" s="117"/>
      <c r="CA41" s="117"/>
      <c r="CB41" s="117"/>
      <c r="CC41" s="118"/>
      <c r="CD41" s="117"/>
      <c r="CE41" s="117"/>
      <c r="CF41" s="117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</row>
    <row r="42" spans="1:153" s="25" customFormat="1" ht="12.75" customHeight="1" outlineLevel="1" x14ac:dyDescent="0.2">
      <c r="A42" s="116"/>
      <c r="B42" s="115"/>
      <c r="C42" s="114"/>
      <c r="D42" s="113"/>
      <c r="E42" s="111"/>
      <c r="F42" s="112"/>
      <c r="G42" s="111">
        <f t="shared" ref="G42:G52" si="42">ROUND(E42*F42,2)</f>
        <v>0</v>
      </c>
      <c r="H42" s="110"/>
      <c r="I42" s="109"/>
      <c r="J42" s="108" t="str">
        <f t="shared" ref="J42:J52" si="43">IF(OR(G42="",G42=0),"",
IF(F42&gt;100%,"Fehler",
ROUND(1664/39.8*IF(E42&lt;39.8,E42*F42,G42)/365*
IF(OR(AND(DATEDIF(H42,I42,"M")=11,AF42=366),AND(W42=1,AF42=366)),365,AF42),2)))</f>
        <v/>
      </c>
      <c r="K42" s="68" t="str">
        <f t="shared" ref="K42:K52" si="44">IF(AND(H42="",I42=""),"",IF(OR(H42&lt;$E$12,H42&gt;$F$12,I42&lt;H42,I42&lt;$E$12,I42&gt;$F$12),"!!!",""))</f>
        <v/>
      </c>
      <c r="L42" s="107"/>
      <c r="M42" s="106"/>
      <c r="N42" s="106">
        <f t="shared" ref="N42:N52" si="45">L42*12+M42</f>
        <v>0</v>
      </c>
      <c r="O42" s="105" t="str">
        <f>IF(OR(D42="",D42="Honorar"),"",IF(VLOOKUP(D42,Durchschnittssätze!$A$5:$Q$48,5,FALSE)&lt;0,"entfällt für",IF(N42=0,"",ROUND((VLOOKUP(D42,Durchschnittssätze!$A$5:$Q$48,5,FALSE)/39.8*E42),2))))</f>
        <v/>
      </c>
      <c r="P42" s="105" t="str">
        <f>IF(OR(D42="",D42="Honorar"),"",IF(VLOOKUP(D42,Durchschnittssätze!$A$5:$Q$48,9,FALSE)&lt;0,"Beamte",IF(N42=0,"",ROUND((VLOOKUP(D42,Durchschnittssätze!$A$5:$Q$48,9,FALSE)/39.8*E42),2))))</f>
        <v/>
      </c>
      <c r="Q42" s="104" t="str">
        <f>IF(D42="Honorar",N42,IF(P42="Beamte",VLOOKUP(D42,Durchschnittssätze!$A$5:$Q$48,17,FALSE),IF(N42&lt;O42,"keine",ROUND(IF(AND(N42&gt;=O42,N42&lt;P42),VLOOKUP(D42,Durchschnittssätze!$A$5:$Q$48,13,FALSE),VLOOKUP(D42,Durchschnittssätze!$A$5:$Q$48,17,FALSE)),2))))</f>
        <v>keine</v>
      </c>
      <c r="R42" s="103" t="str">
        <f t="shared" ref="R42:R52" si="46">IF(D42="Honorar","",IF(P42="Beamte",D42,IF(N42&lt;O42,"Förderung",IF(AND(N42&gt;O42,N42&lt;P42),"Std.Satz 1","Std.Satz 2"))))</f>
        <v>Förderung</v>
      </c>
      <c r="S42" s="102">
        <f t="shared" ref="S42:S52" si="47">IF(OR(P42="Beamte",D42="Honorar"),ROUND(Q42*J42,2),IF(OR(N42&lt;O42,N42=0,G42=0),0,ROUND(Q42*J42,2)))</f>
        <v>0</v>
      </c>
      <c r="T42" s="32"/>
      <c r="U42" s="36"/>
      <c r="V42" s="33"/>
      <c r="W42" s="61">
        <f t="shared" ref="W42:W52" si="48">YEAR(I42)-YEAR(H42)+1</f>
        <v>1</v>
      </c>
      <c r="X42" s="60">
        <f t="shared" ref="X42:X52" si="49">B42</f>
        <v>0</v>
      </c>
      <c r="Y42" s="59">
        <f t="shared" ref="Y42:Y52" si="50">C42</f>
        <v>0</v>
      </c>
      <c r="Z42" s="58" t="e">
        <f t="shared" ref="Z42:Z52" si="51">IF(YEAR(H42)=$Z$9,$Z$9,"")</f>
        <v>#VALUE!</v>
      </c>
      <c r="AA42" s="57" t="e">
        <f t="shared" ref="AA42:AA52" si="52">IF(AND(Z42&lt;&gt;"",$W42&gt;1),Z42+1,IF(YEAR(H42)=$AA$9,$AA$9,""))</f>
        <v>#VALUE!</v>
      </c>
      <c r="AB42" s="56" t="e">
        <f t="shared" ref="AB42:AB52" si="53">IF(AND(OR(AA42&lt;&gt;"",YEAR(H42)=$AB$9),COUNT(Z42:AA42)&lt;W42),$AB$9,"")</f>
        <v>#VALUE!</v>
      </c>
      <c r="AC42" s="55" t="e">
        <f t="shared" ref="AC42:AC52" si="54">IF(AND(OR(AB42&lt;&gt;"",YEAR(H42)=$AC$9),COUNT(Z42:AB42)&lt;W42),$AC$9,"")</f>
        <v>#VALUE!</v>
      </c>
      <c r="AD42" s="54" t="e">
        <f t="shared" ref="AD42:AD52" si="55">IF(AND(OR(AC42&lt;&gt;"",YEAR(H42)=$AD$9),COUNT(Z42:AC42)&lt;W42),$AD$9,"")</f>
        <v>#VALUE!</v>
      </c>
      <c r="AE42" s="53" t="e">
        <f t="shared" ref="AE42:AE52" si="56">IF(AND(OR(AC42&lt;&gt;"",YEAR(H42)=$AD$9),COUNT(Z42:AD42)&lt;W42),$AE$9,"")</f>
        <v>#VALUE!</v>
      </c>
      <c r="AF42" s="52" t="e">
        <f t="shared" ref="AF42:AF52" si="57">SUM(AG42:AL42)</f>
        <v>#VALUE!</v>
      </c>
      <c r="AG42" s="101" t="e">
        <f t="shared" ref="AG42:AG52" si="58">IF(Z42="","",MIN(365,
IF(YEAR(H42)=YEAR(I42),DATEDIF(H42,I42,"D")+1,
DATEDIF(H42,VLOOKUP(YEAR(H42),$AM$11:$AN$20,2,FALSE),"D")+1)))</f>
        <v>#VALUE!</v>
      </c>
      <c r="AH42" s="100" t="e">
        <f t="shared" ref="AH42:AH52" si="59">IF(AA42="","",MIN(365,
IF(AND(YEAR($H42)=YEAR($I42),AA42=YEAR($H42)),DATEDIF($H42,$I42,"D")+1,
IF(AB42&lt;&gt;"",DATEDIF(MAX(VLOOKUP(AA42,$AM$11:$AP$20,3,FALSE),$H42),VLOOKUP(AA42,$AM$11:$AP$20,2,FALSE),"D")+1,
VLOOKUP(AA42,$AM$11:$AP$20,4,FALSE)-DATEDIF($I42,VLOOKUP(YEAR($I42),$AM$11:$AN$20,2,FALSE),"D")))))</f>
        <v>#VALUE!</v>
      </c>
      <c r="AI42" s="99" t="e">
        <f t="shared" ref="AI42:AI52" si="60">IF(AB42="","",MIN(365,
IF(AND(YEAR($H42)=YEAR($I42),AB42=YEAR($H42)),DATEDIF($H42,$I42,"D")+1,
IF(AC42&lt;&gt;"",DATEDIF(MAX(VLOOKUP(AB42,$AM$11:$AP$20,3,FALSE),$H42),VLOOKUP(AB42,$AM$11:$AP$20,2,FALSE),"D")+1,
VLOOKUP(AB42,$AM$11:$AP$20,4,FALSE)-DATEDIF($I42,VLOOKUP(YEAR($I42),$AM$11:$AN$20,2,FALSE),"D")))))</f>
        <v>#VALUE!</v>
      </c>
      <c r="AJ42" s="98" t="e">
        <f t="shared" ref="AJ42:AJ52" si="61">IF(AC42="","",MIN(365,
IF(AND(YEAR($H42)=YEAR($I42),AC42=YEAR($H42)),DATEDIF($H42,$I42,"D")+1,
IF(AD42&lt;&gt;"",DATEDIF(MAX(VLOOKUP(AC42,$AM$11:$AP$20,3,FALSE),$H42),VLOOKUP(AC42,$AM$11:$AP$20,2,FALSE),"D")+1,
VLOOKUP(AC42,$AM$11:$AP$20,4,FALSE)-DATEDIF($I42,VLOOKUP(YEAR($I42),$AM$11:$AN$20,2,FALSE),"D")))))</f>
        <v>#VALUE!</v>
      </c>
      <c r="AK42" s="97" t="e">
        <f t="shared" ref="AK42:AK52" si="62">IF(AD42="","",MIN(365,
IF(AND(YEAR($H42)=YEAR($I42),AD42=YEAR($H42)),DATEDIF($H42,$I42,"D")+1,
IF(AE42&lt;&gt;"",DATEDIF(MAX(VLOOKUP(AD42,$AM$11:$AP$20,3,FALSE),$H42),VLOOKUP(AD42,$AM$11:$AP$20,2,FALSE),"D")+1,
VLOOKUP(AD42,$AM$11:$AP$20,4,FALSE)-DATEDIF($I42,VLOOKUP(YEAR($I42),$AM$11:$AN$20,2,FALSE),"D")))))</f>
        <v>#VALUE!</v>
      </c>
      <c r="AL42" s="96" t="e">
        <f t="shared" ref="AL42:AL52" si="63">IF(AE42="","",MIN(365,
IF(AND(YEAR($H42)=YEAR($I42),AE42=YEAR($H42)),DATEDIF($H42,$I42,"D")+1,
VLOOKUP(AE42,$AM$11:$AP$20,4,FALSE)-DATEDIF($I42,VLOOKUP(YEAR($I42),$AM$11:$AN$20,2,FALSE),"D"))))</f>
        <v>#VALUE!</v>
      </c>
      <c r="AM42" s="45">
        <f t="shared" ref="AM42:AM52" si="64">IF(AND(D42&lt;&gt;$D$12,D42&lt;&gt;"",D42&lt;&gt;"Honorar"),1,0)</f>
        <v>0</v>
      </c>
      <c r="AN42" s="44" t="str">
        <f t="shared" ref="AN42:AN52" si="65">IF(D42="Honorar",S42,"")</f>
        <v/>
      </c>
      <c r="AO42" s="17"/>
      <c r="AP42" s="78"/>
      <c r="AQ42" s="78"/>
      <c r="AR42" s="77"/>
      <c r="AS42" s="29"/>
      <c r="AT42" s="33"/>
      <c r="AU42" s="33"/>
      <c r="AV42" s="33"/>
      <c r="AW42" s="33"/>
      <c r="AX42" s="33"/>
      <c r="AY42" s="33"/>
      <c r="AZ42" s="29"/>
      <c r="BA42" s="33"/>
      <c r="BB42" s="33"/>
      <c r="BC42" s="33"/>
      <c r="BD42" s="33"/>
      <c r="BE42" s="33"/>
      <c r="BF42" s="33"/>
      <c r="BG42" s="29"/>
      <c r="BH42" s="29"/>
      <c r="BI42" s="33"/>
      <c r="BJ42" s="33"/>
      <c r="BK42" s="33"/>
      <c r="BL42" s="33"/>
      <c r="BM42" s="33"/>
      <c r="BN42" s="33"/>
      <c r="BO42" s="29"/>
      <c r="BP42" s="30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1"/>
      <c r="CI42" s="29"/>
      <c r="CJ42" s="30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</row>
    <row r="43" spans="1:153" s="21" customFormat="1" ht="12.75" customHeight="1" outlineLevel="1" x14ac:dyDescent="0.2">
      <c r="A43" s="43"/>
      <c r="B43" s="94"/>
      <c r="C43" s="95"/>
      <c r="D43" s="92"/>
      <c r="E43" s="90"/>
      <c r="F43" s="91"/>
      <c r="G43" s="90">
        <f t="shared" si="42"/>
        <v>0</v>
      </c>
      <c r="H43" s="89"/>
      <c r="I43" s="88"/>
      <c r="J43" s="87" t="str">
        <f t="shared" si="43"/>
        <v/>
      </c>
      <c r="K43" s="68" t="str">
        <f t="shared" si="44"/>
        <v/>
      </c>
      <c r="L43" s="86"/>
      <c r="M43" s="85"/>
      <c r="N43" s="85">
        <f t="shared" si="45"/>
        <v>0</v>
      </c>
      <c r="O43" s="84" t="str">
        <f>IF(OR(D43="",D43="Honorar"),"",IF(VLOOKUP(D43,Durchschnittssätze!$A$5:$Q$48,5,FALSE)&lt;0,"entfällt für",IF(N43=0,"",ROUND((VLOOKUP(D43,Durchschnittssätze!$A$5:$Q$48,5,FALSE)/39.8*E43),2))))</f>
        <v/>
      </c>
      <c r="P43" s="84" t="str">
        <f>IF(OR(D43="",D43="Honorar"),"",IF(VLOOKUP(D43,Durchschnittssätze!$A$5:$Q$48,9,FALSE)&lt;0,"Beamte",IF(N43=0,"",ROUND((VLOOKUP(D43,Durchschnittssätze!$A$5:$Q$48,9,FALSE)/39.8*E43),2))))</f>
        <v/>
      </c>
      <c r="Q43" s="83" t="str">
        <f>IF(D43="Honorar",N43,IF(P43="Beamte",VLOOKUP(D43,Durchschnittssätze!$A$5:$Q$48,17,FALSE),IF(N43&lt;O43,"keine",ROUND(IF(AND(N43&gt;=O43,N43&lt;P43),VLOOKUP(D43,Durchschnittssätze!$A$5:$Q$48,13,FALSE),VLOOKUP(D43,Durchschnittssätze!$A$5:$Q$48,17,FALSE)),2))))</f>
        <v>keine</v>
      </c>
      <c r="R43" s="82" t="str">
        <f t="shared" si="46"/>
        <v>Förderung</v>
      </c>
      <c r="S43" s="81">
        <f t="shared" si="47"/>
        <v>0</v>
      </c>
      <c r="T43" s="32"/>
      <c r="U43" s="36"/>
      <c r="V43" s="33"/>
      <c r="W43" s="61">
        <f t="shared" si="48"/>
        <v>1</v>
      </c>
      <c r="X43" s="60">
        <f t="shared" si="49"/>
        <v>0</v>
      </c>
      <c r="Y43" s="59">
        <f t="shared" si="50"/>
        <v>0</v>
      </c>
      <c r="Z43" s="58" t="e">
        <f t="shared" si="51"/>
        <v>#VALUE!</v>
      </c>
      <c r="AA43" s="57" t="e">
        <f t="shared" si="52"/>
        <v>#VALUE!</v>
      </c>
      <c r="AB43" s="56" t="e">
        <f t="shared" si="53"/>
        <v>#VALUE!</v>
      </c>
      <c r="AC43" s="55" t="e">
        <f t="shared" si="54"/>
        <v>#VALUE!</v>
      </c>
      <c r="AD43" s="54" t="e">
        <f t="shared" si="55"/>
        <v>#VALUE!</v>
      </c>
      <c r="AE43" s="53" t="e">
        <f t="shared" si="56"/>
        <v>#VALUE!</v>
      </c>
      <c r="AF43" s="52" t="e">
        <f t="shared" si="57"/>
        <v>#VALUE!</v>
      </c>
      <c r="AG43" s="58" t="e">
        <f t="shared" si="58"/>
        <v>#VALUE!</v>
      </c>
      <c r="AH43" s="57" t="e">
        <f t="shared" si="59"/>
        <v>#VALUE!</v>
      </c>
      <c r="AI43" s="56" t="e">
        <f t="shared" si="60"/>
        <v>#VALUE!</v>
      </c>
      <c r="AJ43" s="55" t="e">
        <f t="shared" si="61"/>
        <v>#VALUE!</v>
      </c>
      <c r="AK43" s="80" t="e">
        <f t="shared" si="62"/>
        <v>#VALUE!</v>
      </c>
      <c r="AL43" s="79" t="e">
        <f t="shared" si="63"/>
        <v>#VALUE!</v>
      </c>
      <c r="AM43" s="45">
        <f t="shared" si="64"/>
        <v>0</v>
      </c>
      <c r="AN43" s="44" t="str">
        <f t="shared" si="65"/>
        <v/>
      </c>
      <c r="AO43" s="17"/>
      <c r="AP43" s="78"/>
      <c r="AQ43" s="78"/>
      <c r="AR43" s="77"/>
      <c r="AS43" s="29"/>
      <c r="AT43" s="33"/>
      <c r="AU43" s="33"/>
      <c r="AV43" s="33"/>
      <c r="AW43" s="33"/>
      <c r="AX43" s="33"/>
      <c r="AY43" s="33"/>
      <c r="AZ43" s="29"/>
      <c r="BA43" s="33"/>
      <c r="BB43" s="33"/>
      <c r="BC43" s="33"/>
      <c r="BD43" s="33"/>
      <c r="BE43" s="33"/>
      <c r="BF43" s="33"/>
      <c r="BG43" s="29"/>
      <c r="BH43" s="29"/>
      <c r="BI43" s="33"/>
      <c r="BJ43" s="33"/>
      <c r="BK43" s="33"/>
      <c r="BL43" s="33"/>
      <c r="BM43" s="33"/>
      <c r="BN43" s="33"/>
      <c r="BO43" s="28"/>
      <c r="BP43" s="30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1"/>
      <c r="CI43" s="29"/>
      <c r="CJ43" s="30"/>
      <c r="CK43" s="29"/>
      <c r="CL43" s="29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</row>
    <row r="44" spans="1:153" s="21" customFormat="1" ht="12.75" customHeight="1" outlineLevel="1" x14ac:dyDescent="0.2">
      <c r="A44" s="43"/>
      <c r="B44" s="94"/>
      <c r="C44" s="95"/>
      <c r="D44" s="92"/>
      <c r="E44" s="90"/>
      <c r="F44" s="91"/>
      <c r="G44" s="90">
        <f t="shared" si="42"/>
        <v>0</v>
      </c>
      <c r="H44" s="89"/>
      <c r="I44" s="88"/>
      <c r="J44" s="87" t="str">
        <f t="shared" si="43"/>
        <v/>
      </c>
      <c r="K44" s="68" t="str">
        <f t="shared" si="44"/>
        <v/>
      </c>
      <c r="L44" s="86"/>
      <c r="M44" s="85"/>
      <c r="N44" s="85">
        <f t="shared" si="45"/>
        <v>0</v>
      </c>
      <c r="O44" s="84" t="str">
        <f>IF(OR(D44="",D44="Honorar"),"",IF(VLOOKUP(D44,Durchschnittssätze!$A$5:$Q$48,5,FALSE)&lt;0,"entfällt für",IF(N44=0,"",ROUND((VLOOKUP(D44,Durchschnittssätze!$A$5:$Q$48,5,FALSE)/39.8*E44),2))))</f>
        <v/>
      </c>
      <c r="P44" s="84" t="str">
        <f>IF(OR(D44="",D44="Honorar"),"",IF(VLOOKUP(D44,Durchschnittssätze!$A$5:$Q$48,9,FALSE)&lt;0,"Beamte",IF(N44=0,"",ROUND((VLOOKUP(D44,Durchschnittssätze!$A$5:$Q$48,9,FALSE)/39.8*E44),2))))</f>
        <v/>
      </c>
      <c r="Q44" s="83" t="str">
        <f>IF(D44="Honorar",N44,IF(P44="Beamte",VLOOKUP(D44,Durchschnittssätze!$A$5:$Q$48,17,FALSE),IF(N44&lt;O44,"keine",ROUND(IF(AND(N44&gt;=O44,N44&lt;P44),VLOOKUP(D44,Durchschnittssätze!$A$5:$Q$48,13,FALSE),VLOOKUP(D44,Durchschnittssätze!$A$5:$Q$48,17,FALSE)),2))))</f>
        <v>keine</v>
      </c>
      <c r="R44" s="82" t="str">
        <f t="shared" si="46"/>
        <v>Förderung</v>
      </c>
      <c r="S44" s="81">
        <f t="shared" si="47"/>
        <v>0</v>
      </c>
      <c r="T44" s="32"/>
      <c r="U44" s="36"/>
      <c r="V44" s="33"/>
      <c r="W44" s="61">
        <f t="shared" si="48"/>
        <v>1</v>
      </c>
      <c r="X44" s="60">
        <f t="shared" si="49"/>
        <v>0</v>
      </c>
      <c r="Y44" s="59">
        <f t="shared" si="50"/>
        <v>0</v>
      </c>
      <c r="Z44" s="58" t="e">
        <f t="shared" si="51"/>
        <v>#VALUE!</v>
      </c>
      <c r="AA44" s="57" t="e">
        <f t="shared" si="52"/>
        <v>#VALUE!</v>
      </c>
      <c r="AB44" s="56" t="e">
        <f t="shared" si="53"/>
        <v>#VALUE!</v>
      </c>
      <c r="AC44" s="55" t="e">
        <f t="shared" si="54"/>
        <v>#VALUE!</v>
      </c>
      <c r="AD44" s="54" t="e">
        <f t="shared" si="55"/>
        <v>#VALUE!</v>
      </c>
      <c r="AE44" s="53" t="e">
        <f t="shared" si="56"/>
        <v>#VALUE!</v>
      </c>
      <c r="AF44" s="52" t="e">
        <f t="shared" si="57"/>
        <v>#VALUE!</v>
      </c>
      <c r="AG44" s="58" t="e">
        <f t="shared" si="58"/>
        <v>#VALUE!</v>
      </c>
      <c r="AH44" s="57" t="e">
        <f t="shared" si="59"/>
        <v>#VALUE!</v>
      </c>
      <c r="AI44" s="56" t="e">
        <f t="shared" si="60"/>
        <v>#VALUE!</v>
      </c>
      <c r="AJ44" s="55" t="e">
        <f t="shared" si="61"/>
        <v>#VALUE!</v>
      </c>
      <c r="AK44" s="80" t="e">
        <f t="shared" si="62"/>
        <v>#VALUE!</v>
      </c>
      <c r="AL44" s="79" t="e">
        <f t="shared" si="63"/>
        <v>#VALUE!</v>
      </c>
      <c r="AM44" s="45">
        <f t="shared" si="64"/>
        <v>0</v>
      </c>
      <c r="AN44" s="44" t="str">
        <f t="shared" si="65"/>
        <v/>
      </c>
      <c r="AO44" s="17"/>
      <c r="AP44" s="78"/>
      <c r="AQ44" s="78"/>
      <c r="AR44" s="77"/>
      <c r="AS44" s="29"/>
      <c r="AT44" s="33"/>
      <c r="AU44" s="33"/>
      <c r="AV44" s="33"/>
      <c r="AW44" s="33"/>
      <c r="AX44" s="33"/>
      <c r="AY44" s="33"/>
      <c r="AZ44" s="29"/>
      <c r="BA44" s="33"/>
      <c r="BB44" s="33"/>
      <c r="BC44" s="33"/>
      <c r="BD44" s="33"/>
      <c r="BE44" s="33"/>
      <c r="BF44" s="33"/>
      <c r="BG44" s="29"/>
      <c r="BH44" s="29"/>
      <c r="BI44" s="33"/>
      <c r="BJ44" s="33"/>
      <c r="BK44" s="33"/>
      <c r="BL44" s="33"/>
      <c r="BM44" s="33"/>
      <c r="BN44" s="33"/>
      <c r="BO44" s="28"/>
      <c r="BP44" s="30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1"/>
      <c r="CI44" s="29"/>
      <c r="CJ44" s="30"/>
      <c r="CK44" s="29"/>
      <c r="CL44" s="29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</row>
    <row r="45" spans="1:153" s="21" customFormat="1" ht="12.75" customHeight="1" outlineLevel="1" x14ac:dyDescent="0.2">
      <c r="A45" s="43"/>
      <c r="B45" s="94"/>
      <c r="C45" s="93"/>
      <c r="D45" s="92"/>
      <c r="E45" s="90"/>
      <c r="F45" s="91"/>
      <c r="G45" s="90">
        <f t="shared" si="42"/>
        <v>0</v>
      </c>
      <c r="H45" s="89"/>
      <c r="I45" s="88"/>
      <c r="J45" s="87" t="str">
        <f t="shared" si="43"/>
        <v/>
      </c>
      <c r="K45" s="68" t="str">
        <f t="shared" si="44"/>
        <v/>
      </c>
      <c r="L45" s="86"/>
      <c r="M45" s="85"/>
      <c r="N45" s="85">
        <f t="shared" si="45"/>
        <v>0</v>
      </c>
      <c r="O45" s="84" t="str">
        <f>IF(OR(D45="",D45="Honorar"),"",IF(VLOOKUP(D45,Durchschnittssätze!$A$5:$Q$48,5,FALSE)&lt;0,"entfällt für",IF(N45=0,"",ROUND((VLOOKUP(D45,Durchschnittssätze!$A$5:$Q$48,5,FALSE)/39.8*E45),2))))</f>
        <v/>
      </c>
      <c r="P45" s="84" t="str">
        <f>IF(OR(D45="",D45="Honorar"),"",IF(VLOOKUP(D45,Durchschnittssätze!$A$5:$Q$48,9,FALSE)&lt;0,"Beamte",IF(N45=0,"",ROUND((VLOOKUP(D45,Durchschnittssätze!$A$5:$Q$48,9,FALSE)/39.8*E45),2))))</f>
        <v/>
      </c>
      <c r="Q45" s="83" t="str">
        <f>IF(D45="Honorar",N45,IF(P45="Beamte",VLOOKUP(D45,Durchschnittssätze!$A$5:$Q$48,17,FALSE),IF(N45&lt;O45,"keine",ROUND(IF(AND(N45&gt;=O45,N45&lt;P45),VLOOKUP(D45,Durchschnittssätze!$A$5:$Q$48,13,FALSE),VLOOKUP(D45,Durchschnittssätze!$A$5:$Q$48,17,FALSE)),2))))</f>
        <v>keine</v>
      </c>
      <c r="R45" s="82" t="str">
        <f t="shared" si="46"/>
        <v>Förderung</v>
      </c>
      <c r="S45" s="81">
        <f t="shared" si="47"/>
        <v>0</v>
      </c>
      <c r="T45" s="32"/>
      <c r="U45" s="36"/>
      <c r="V45" s="33"/>
      <c r="W45" s="61">
        <f t="shared" si="48"/>
        <v>1</v>
      </c>
      <c r="X45" s="60">
        <f t="shared" si="49"/>
        <v>0</v>
      </c>
      <c r="Y45" s="59">
        <f t="shared" si="50"/>
        <v>0</v>
      </c>
      <c r="Z45" s="58" t="e">
        <f t="shared" si="51"/>
        <v>#VALUE!</v>
      </c>
      <c r="AA45" s="57" t="e">
        <f t="shared" si="52"/>
        <v>#VALUE!</v>
      </c>
      <c r="AB45" s="56" t="e">
        <f t="shared" si="53"/>
        <v>#VALUE!</v>
      </c>
      <c r="AC45" s="55" t="e">
        <f t="shared" si="54"/>
        <v>#VALUE!</v>
      </c>
      <c r="AD45" s="54" t="e">
        <f t="shared" si="55"/>
        <v>#VALUE!</v>
      </c>
      <c r="AE45" s="53" t="e">
        <f t="shared" si="56"/>
        <v>#VALUE!</v>
      </c>
      <c r="AF45" s="52" t="e">
        <f t="shared" si="57"/>
        <v>#VALUE!</v>
      </c>
      <c r="AG45" s="58" t="e">
        <f t="shared" si="58"/>
        <v>#VALUE!</v>
      </c>
      <c r="AH45" s="57" t="e">
        <f t="shared" si="59"/>
        <v>#VALUE!</v>
      </c>
      <c r="AI45" s="56" t="e">
        <f t="shared" si="60"/>
        <v>#VALUE!</v>
      </c>
      <c r="AJ45" s="55" t="e">
        <f t="shared" si="61"/>
        <v>#VALUE!</v>
      </c>
      <c r="AK45" s="80" t="e">
        <f t="shared" si="62"/>
        <v>#VALUE!</v>
      </c>
      <c r="AL45" s="79" t="e">
        <f t="shared" si="63"/>
        <v>#VALUE!</v>
      </c>
      <c r="AM45" s="45">
        <f t="shared" si="64"/>
        <v>0</v>
      </c>
      <c r="AN45" s="44" t="str">
        <f t="shared" si="65"/>
        <v/>
      </c>
      <c r="AO45" s="17"/>
      <c r="AP45" s="78"/>
      <c r="AQ45" s="78"/>
      <c r="AR45" s="77"/>
      <c r="AS45" s="29"/>
      <c r="AT45" s="33"/>
      <c r="AU45" s="33"/>
      <c r="AV45" s="33"/>
      <c r="AW45" s="33"/>
      <c r="AX45" s="33"/>
      <c r="AY45" s="33"/>
      <c r="AZ45" s="29"/>
      <c r="BA45" s="33"/>
      <c r="BB45" s="33"/>
      <c r="BC45" s="33"/>
      <c r="BD45" s="33"/>
      <c r="BE45" s="33"/>
      <c r="BF45" s="33"/>
      <c r="BG45" s="29"/>
      <c r="BH45" s="29"/>
      <c r="BI45" s="33"/>
      <c r="BJ45" s="33"/>
      <c r="BK45" s="33"/>
      <c r="BL45" s="33"/>
      <c r="BM45" s="33"/>
      <c r="BN45" s="33"/>
      <c r="BO45" s="28"/>
      <c r="BP45" s="30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1"/>
      <c r="CI45" s="29"/>
      <c r="CJ45" s="30"/>
      <c r="CK45" s="29"/>
      <c r="CL45" s="29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</row>
    <row r="46" spans="1:153" s="21" customFormat="1" ht="12.75" customHeight="1" outlineLevel="1" x14ac:dyDescent="0.2">
      <c r="A46" s="43"/>
      <c r="B46" s="94"/>
      <c r="C46" s="95"/>
      <c r="D46" s="92"/>
      <c r="E46" s="90"/>
      <c r="F46" s="91"/>
      <c r="G46" s="90">
        <f t="shared" si="42"/>
        <v>0</v>
      </c>
      <c r="H46" s="89"/>
      <c r="I46" s="88"/>
      <c r="J46" s="87" t="str">
        <f t="shared" si="43"/>
        <v/>
      </c>
      <c r="K46" s="68" t="str">
        <f t="shared" si="44"/>
        <v/>
      </c>
      <c r="L46" s="86"/>
      <c r="M46" s="85"/>
      <c r="N46" s="85">
        <f t="shared" si="45"/>
        <v>0</v>
      </c>
      <c r="O46" s="84" t="str">
        <f>IF(OR(D46="",D46="Honorar"),"",IF(VLOOKUP(D46,Durchschnittssätze!$A$5:$Q$48,5,FALSE)&lt;0,"entfällt für",IF(N46=0,"",ROUND((VLOOKUP(D46,Durchschnittssätze!$A$5:$Q$48,5,FALSE)/39.8*E46),2))))</f>
        <v/>
      </c>
      <c r="P46" s="84" t="str">
        <f>IF(OR(D46="",D46="Honorar"),"",IF(VLOOKUP(D46,Durchschnittssätze!$A$5:$Q$48,9,FALSE)&lt;0,"Beamte",IF(N46=0,"",ROUND((VLOOKUP(D46,Durchschnittssätze!$A$5:$Q$48,9,FALSE)/39.8*E46),2))))</f>
        <v/>
      </c>
      <c r="Q46" s="83" t="str">
        <f>IF(D46="Honorar",N46,IF(P46="Beamte",VLOOKUP(D46,Durchschnittssätze!$A$5:$Q$48,17,FALSE),IF(N46&lt;O46,"keine",ROUND(IF(AND(N46&gt;=O46,N46&lt;P46),VLOOKUP(D46,Durchschnittssätze!$A$5:$Q$48,13,FALSE),VLOOKUP(D46,Durchschnittssätze!$A$5:$Q$48,17,FALSE)),2))))</f>
        <v>keine</v>
      </c>
      <c r="R46" s="82" t="str">
        <f t="shared" si="46"/>
        <v>Förderung</v>
      </c>
      <c r="S46" s="81">
        <f t="shared" si="47"/>
        <v>0</v>
      </c>
      <c r="T46" s="32"/>
      <c r="U46" s="36"/>
      <c r="V46" s="33"/>
      <c r="W46" s="61">
        <f t="shared" si="48"/>
        <v>1</v>
      </c>
      <c r="X46" s="60">
        <f t="shared" si="49"/>
        <v>0</v>
      </c>
      <c r="Y46" s="59">
        <f t="shared" si="50"/>
        <v>0</v>
      </c>
      <c r="Z46" s="58" t="e">
        <f t="shared" si="51"/>
        <v>#VALUE!</v>
      </c>
      <c r="AA46" s="57" t="e">
        <f t="shared" si="52"/>
        <v>#VALUE!</v>
      </c>
      <c r="AB46" s="56" t="e">
        <f t="shared" si="53"/>
        <v>#VALUE!</v>
      </c>
      <c r="AC46" s="55" t="e">
        <f t="shared" si="54"/>
        <v>#VALUE!</v>
      </c>
      <c r="AD46" s="54" t="e">
        <f t="shared" si="55"/>
        <v>#VALUE!</v>
      </c>
      <c r="AE46" s="53" t="e">
        <f t="shared" si="56"/>
        <v>#VALUE!</v>
      </c>
      <c r="AF46" s="52" t="e">
        <f t="shared" si="57"/>
        <v>#VALUE!</v>
      </c>
      <c r="AG46" s="58" t="e">
        <f t="shared" si="58"/>
        <v>#VALUE!</v>
      </c>
      <c r="AH46" s="57" t="e">
        <f t="shared" si="59"/>
        <v>#VALUE!</v>
      </c>
      <c r="AI46" s="56" t="e">
        <f t="shared" si="60"/>
        <v>#VALUE!</v>
      </c>
      <c r="AJ46" s="55" t="e">
        <f t="shared" si="61"/>
        <v>#VALUE!</v>
      </c>
      <c r="AK46" s="80" t="e">
        <f t="shared" si="62"/>
        <v>#VALUE!</v>
      </c>
      <c r="AL46" s="79" t="e">
        <f t="shared" si="63"/>
        <v>#VALUE!</v>
      </c>
      <c r="AM46" s="45">
        <f t="shared" si="64"/>
        <v>0</v>
      </c>
      <c r="AN46" s="44" t="str">
        <f t="shared" si="65"/>
        <v/>
      </c>
      <c r="AO46" s="17"/>
      <c r="AP46" s="78"/>
      <c r="AQ46" s="78"/>
      <c r="AR46" s="77"/>
      <c r="AS46" s="29"/>
      <c r="AT46" s="33"/>
      <c r="AU46" s="33"/>
      <c r="AV46" s="33"/>
      <c r="AW46" s="33"/>
      <c r="AX46" s="33"/>
      <c r="AY46" s="33"/>
      <c r="AZ46" s="29"/>
      <c r="BA46" s="33"/>
      <c r="BB46" s="33"/>
      <c r="BC46" s="33"/>
      <c r="BD46" s="33"/>
      <c r="BE46" s="33"/>
      <c r="BF46" s="33"/>
      <c r="BG46" s="29"/>
      <c r="BH46" s="29"/>
      <c r="BI46" s="33"/>
      <c r="BJ46" s="33"/>
      <c r="BK46" s="33"/>
      <c r="BL46" s="33"/>
      <c r="BM46" s="33"/>
      <c r="BN46" s="33"/>
      <c r="BO46" s="28"/>
      <c r="BP46" s="30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1"/>
      <c r="CI46" s="29"/>
      <c r="CJ46" s="30"/>
      <c r="CK46" s="29"/>
      <c r="CL46" s="29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</row>
    <row r="47" spans="1:153" s="21" customFormat="1" ht="12.75" customHeight="1" outlineLevel="1" x14ac:dyDescent="0.2">
      <c r="A47" s="43"/>
      <c r="B47" s="94"/>
      <c r="C47" s="95"/>
      <c r="D47" s="92"/>
      <c r="E47" s="90"/>
      <c r="F47" s="91"/>
      <c r="G47" s="90">
        <f t="shared" si="42"/>
        <v>0</v>
      </c>
      <c r="H47" s="89"/>
      <c r="I47" s="88"/>
      <c r="J47" s="87" t="str">
        <f t="shared" si="43"/>
        <v/>
      </c>
      <c r="K47" s="68" t="str">
        <f t="shared" si="44"/>
        <v/>
      </c>
      <c r="L47" s="86"/>
      <c r="M47" s="85"/>
      <c r="N47" s="85">
        <f t="shared" si="45"/>
        <v>0</v>
      </c>
      <c r="O47" s="84" t="str">
        <f>IF(OR(D47="",D47="Honorar"),"",IF(VLOOKUP(D47,Durchschnittssätze!$A$5:$Q$48,5,FALSE)&lt;0,"entfällt für",IF(N47=0,"",ROUND((VLOOKUP(D47,Durchschnittssätze!$A$5:$Q$48,5,FALSE)/39.8*E47),2))))</f>
        <v/>
      </c>
      <c r="P47" s="84" t="str">
        <f>IF(OR(D47="",D47="Honorar"),"",IF(VLOOKUP(D47,Durchschnittssätze!$A$5:$Q$48,9,FALSE)&lt;0,"Beamte",IF(N47=0,"",ROUND((VLOOKUP(D47,Durchschnittssätze!$A$5:$Q$48,9,FALSE)/39.8*E47),2))))</f>
        <v/>
      </c>
      <c r="Q47" s="83" t="str">
        <f>IF(D47="Honorar",N47,IF(P47="Beamte",VLOOKUP(D47,Durchschnittssätze!$A$5:$Q$48,17,FALSE),IF(N47&lt;O47,"keine",ROUND(IF(AND(N47&gt;=O47,N47&lt;P47),VLOOKUP(D47,Durchschnittssätze!$A$5:$Q$48,13,FALSE),VLOOKUP(D47,Durchschnittssätze!$A$5:$Q$48,17,FALSE)),2))))</f>
        <v>keine</v>
      </c>
      <c r="R47" s="82" t="str">
        <f t="shared" si="46"/>
        <v>Förderung</v>
      </c>
      <c r="S47" s="81">
        <f t="shared" si="47"/>
        <v>0</v>
      </c>
      <c r="T47" s="32"/>
      <c r="U47" s="36"/>
      <c r="V47" s="33"/>
      <c r="W47" s="61">
        <f t="shared" si="48"/>
        <v>1</v>
      </c>
      <c r="X47" s="60">
        <f t="shared" si="49"/>
        <v>0</v>
      </c>
      <c r="Y47" s="59">
        <f t="shared" si="50"/>
        <v>0</v>
      </c>
      <c r="Z47" s="58" t="e">
        <f t="shared" si="51"/>
        <v>#VALUE!</v>
      </c>
      <c r="AA47" s="57" t="e">
        <f t="shared" si="52"/>
        <v>#VALUE!</v>
      </c>
      <c r="AB47" s="56" t="e">
        <f t="shared" si="53"/>
        <v>#VALUE!</v>
      </c>
      <c r="AC47" s="55" t="e">
        <f t="shared" si="54"/>
        <v>#VALUE!</v>
      </c>
      <c r="AD47" s="54" t="e">
        <f t="shared" si="55"/>
        <v>#VALUE!</v>
      </c>
      <c r="AE47" s="53" t="e">
        <f t="shared" si="56"/>
        <v>#VALUE!</v>
      </c>
      <c r="AF47" s="52" t="e">
        <f t="shared" si="57"/>
        <v>#VALUE!</v>
      </c>
      <c r="AG47" s="58" t="e">
        <f t="shared" si="58"/>
        <v>#VALUE!</v>
      </c>
      <c r="AH47" s="57" t="e">
        <f t="shared" si="59"/>
        <v>#VALUE!</v>
      </c>
      <c r="AI47" s="56" t="e">
        <f t="shared" si="60"/>
        <v>#VALUE!</v>
      </c>
      <c r="AJ47" s="55" t="e">
        <f t="shared" si="61"/>
        <v>#VALUE!</v>
      </c>
      <c r="AK47" s="80" t="e">
        <f t="shared" si="62"/>
        <v>#VALUE!</v>
      </c>
      <c r="AL47" s="79" t="e">
        <f t="shared" si="63"/>
        <v>#VALUE!</v>
      </c>
      <c r="AM47" s="45">
        <f t="shared" si="64"/>
        <v>0</v>
      </c>
      <c r="AN47" s="44" t="str">
        <f t="shared" si="65"/>
        <v/>
      </c>
      <c r="AO47" s="17"/>
      <c r="AP47" s="78"/>
      <c r="AQ47" s="78"/>
      <c r="AR47" s="77"/>
      <c r="AS47" s="29"/>
      <c r="AT47" s="33"/>
      <c r="AU47" s="33"/>
      <c r="AV47" s="33"/>
      <c r="AW47" s="33"/>
      <c r="AX47" s="33"/>
      <c r="AY47" s="33"/>
      <c r="AZ47" s="29"/>
      <c r="BA47" s="33"/>
      <c r="BB47" s="33"/>
      <c r="BC47" s="33"/>
      <c r="BD47" s="33"/>
      <c r="BE47" s="33"/>
      <c r="BF47" s="33"/>
      <c r="BG47" s="29"/>
      <c r="BH47" s="29"/>
      <c r="BI47" s="33"/>
      <c r="BJ47" s="33"/>
      <c r="BK47" s="33"/>
      <c r="BL47" s="33"/>
      <c r="BM47" s="33"/>
      <c r="BN47" s="33"/>
      <c r="BO47" s="28"/>
      <c r="BP47" s="30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1"/>
      <c r="CI47" s="29"/>
      <c r="CJ47" s="30"/>
      <c r="CK47" s="29"/>
      <c r="CL47" s="29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</row>
    <row r="48" spans="1:153" s="21" customFormat="1" ht="12.75" customHeight="1" outlineLevel="1" x14ac:dyDescent="0.2">
      <c r="A48" s="43"/>
      <c r="B48" s="94"/>
      <c r="C48" s="93"/>
      <c r="D48" s="92"/>
      <c r="E48" s="90"/>
      <c r="F48" s="91"/>
      <c r="G48" s="90">
        <f t="shared" si="42"/>
        <v>0</v>
      </c>
      <c r="H48" s="89"/>
      <c r="I48" s="88"/>
      <c r="J48" s="87" t="str">
        <f t="shared" si="43"/>
        <v/>
      </c>
      <c r="K48" s="68" t="str">
        <f t="shared" si="44"/>
        <v/>
      </c>
      <c r="L48" s="86"/>
      <c r="M48" s="85"/>
      <c r="N48" s="85">
        <f t="shared" si="45"/>
        <v>0</v>
      </c>
      <c r="O48" s="84" t="str">
        <f>IF(OR(D48="",D48="Honorar"),"",IF(VLOOKUP(D48,Durchschnittssätze!$A$5:$Q$48,5,FALSE)&lt;0,"entfällt für",IF(N48=0,"",ROUND((VLOOKUP(D48,Durchschnittssätze!$A$5:$Q$48,5,FALSE)/39.8*E48),2))))</f>
        <v/>
      </c>
      <c r="P48" s="84" t="str">
        <f>IF(OR(D48="",D48="Honorar"),"",IF(VLOOKUP(D48,Durchschnittssätze!$A$5:$Q$48,9,FALSE)&lt;0,"Beamte",IF(N48=0,"",ROUND((VLOOKUP(D48,Durchschnittssätze!$A$5:$Q$48,9,FALSE)/39.8*E48),2))))</f>
        <v/>
      </c>
      <c r="Q48" s="83" t="str">
        <f>IF(D48="Honorar",N48,IF(P48="Beamte",VLOOKUP(D48,Durchschnittssätze!$A$5:$Q$48,17,FALSE),IF(N48&lt;O48,"keine",ROUND(IF(AND(N48&gt;=O48,N48&lt;P48),VLOOKUP(D48,Durchschnittssätze!$A$5:$Q$48,13,FALSE),VLOOKUP(D48,Durchschnittssätze!$A$5:$Q$48,17,FALSE)),2))))</f>
        <v>keine</v>
      </c>
      <c r="R48" s="82" t="str">
        <f t="shared" si="46"/>
        <v>Förderung</v>
      </c>
      <c r="S48" s="81">
        <f t="shared" si="47"/>
        <v>0</v>
      </c>
      <c r="T48" s="32"/>
      <c r="U48" s="36"/>
      <c r="V48" s="33"/>
      <c r="W48" s="61">
        <f t="shared" si="48"/>
        <v>1</v>
      </c>
      <c r="X48" s="60">
        <f t="shared" si="49"/>
        <v>0</v>
      </c>
      <c r="Y48" s="59">
        <f t="shared" si="50"/>
        <v>0</v>
      </c>
      <c r="Z48" s="58" t="e">
        <f t="shared" si="51"/>
        <v>#VALUE!</v>
      </c>
      <c r="AA48" s="57" t="e">
        <f t="shared" si="52"/>
        <v>#VALUE!</v>
      </c>
      <c r="AB48" s="56" t="e">
        <f t="shared" si="53"/>
        <v>#VALUE!</v>
      </c>
      <c r="AC48" s="55" t="e">
        <f t="shared" si="54"/>
        <v>#VALUE!</v>
      </c>
      <c r="AD48" s="54" t="e">
        <f t="shared" si="55"/>
        <v>#VALUE!</v>
      </c>
      <c r="AE48" s="53" t="e">
        <f t="shared" si="56"/>
        <v>#VALUE!</v>
      </c>
      <c r="AF48" s="52" t="e">
        <f t="shared" si="57"/>
        <v>#VALUE!</v>
      </c>
      <c r="AG48" s="58" t="e">
        <f t="shared" si="58"/>
        <v>#VALUE!</v>
      </c>
      <c r="AH48" s="57" t="e">
        <f t="shared" si="59"/>
        <v>#VALUE!</v>
      </c>
      <c r="AI48" s="56" t="e">
        <f t="shared" si="60"/>
        <v>#VALUE!</v>
      </c>
      <c r="AJ48" s="55" t="e">
        <f t="shared" si="61"/>
        <v>#VALUE!</v>
      </c>
      <c r="AK48" s="80" t="e">
        <f t="shared" si="62"/>
        <v>#VALUE!</v>
      </c>
      <c r="AL48" s="79" t="e">
        <f t="shared" si="63"/>
        <v>#VALUE!</v>
      </c>
      <c r="AM48" s="45">
        <f t="shared" si="64"/>
        <v>0</v>
      </c>
      <c r="AN48" s="44" t="str">
        <f t="shared" si="65"/>
        <v/>
      </c>
      <c r="AO48" s="17"/>
      <c r="AP48" s="78"/>
      <c r="AQ48" s="78"/>
      <c r="AR48" s="77"/>
      <c r="AS48" s="29"/>
      <c r="AT48" s="33"/>
      <c r="AU48" s="33"/>
      <c r="AV48" s="33"/>
      <c r="AW48" s="33"/>
      <c r="AX48" s="33"/>
      <c r="AY48" s="33"/>
      <c r="AZ48" s="29"/>
      <c r="BA48" s="33"/>
      <c r="BB48" s="33"/>
      <c r="BC48" s="33"/>
      <c r="BD48" s="33"/>
      <c r="BE48" s="33"/>
      <c r="BF48" s="33"/>
      <c r="BG48" s="29"/>
      <c r="BH48" s="29"/>
      <c r="BI48" s="33"/>
      <c r="BJ48" s="33"/>
      <c r="BK48" s="33"/>
      <c r="BL48" s="33"/>
      <c r="BM48" s="33"/>
      <c r="BN48" s="33"/>
      <c r="BO48" s="28"/>
      <c r="BP48" s="30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1"/>
      <c r="CI48" s="29"/>
      <c r="CJ48" s="30"/>
      <c r="CK48" s="29"/>
      <c r="CL48" s="29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</row>
    <row r="49" spans="1:153" s="21" customFormat="1" ht="12.75" customHeight="1" outlineLevel="1" x14ac:dyDescent="0.2">
      <c r="A49" s="43"/>
      <c r="B49" s="94"/>
      <c r="C49" s="95"/>
      <c r="D49" s="92"/>
      <c r="E49" s="90"/>
      <c r="F49" s="91"/>
      <c r="G49" s="90">
        <f t="shared" si="42"/>
        <v>0</v>
      </c>
      <c r="H49" s="89"/>
      <c r="I49" s="88"/>
      <c r="J49" s="87" t="str">
        <f t="shared" si="43"/>
        <v/>
      </c>
      <c r="K49" s="68" t="str">
        <f t="shared" si="44"/>
        <v/>
      </c>
      <c r="L49" s="86"/>
      <c r="M49" s="85"/>
      <c r="N49" s="85">
        <f t="shared" si="45"/>
        <v>0</v>
      </c>
      <c r="O49" s="84" t="str">
        <f>IF(OR(D49="",D49="Honorar"),"",IF(VLOOKUP(D49,Durchschnittssätze!$A$5:$Q$48,5,FALSE)&lt;0,"entfällt für",IF(N49=0,"",ROUND((VLOOKUP(D49,Durchschnittssätze!$A$5:$Q$48,5,FALSE)/39.8*E49),2))))</f>
        <v/>
      </c>
      <c r="P49" s="84" t="str">
        <f>IF(OR(D49="",D49="Honorar"),"",IF(VLOOKUP(D49,Durchschnittssätze!$A$5:$Q$48,9,FALSE)&lt;0,"Beamte",IF(N49=0,"",ROUND((VLOOKUP(D49,Durchschnittssätze!$A$5:$Q$48,9,FALSE)/39.8*E49),2))))</f>
        <v/>
      </c>
      <c r="Q49" s="83" t="str">
        <f>IF(D49="Honorar",N49,IF(P49="Beamte",VLOOKUP(D49,Durchschnittssätze!$A$5:$Q$48,17,FALSE),IF(N49&lt;O49,"keine",ROUND(IF(AND(N49&gt;=O49,N49&lt;P49),VLOOKUP(D49,Durchschnittssätze!$A$5:$Q$48,13,FALSE),VLOOKUP(D49,Durchschnittssätze!$A$5:$Q$48,17,FALSE)),2))))</f>
        <v>keine</v>
      </c>
      <c r="R49" s="82" t="str">
        <f t="shared" si="46"/>
        <v>Förderung</v>
      </c>
      <c r="S49" s="81">
        <f t="shared" si="47"/>
        <v>0</v>
      </c>
      <c r="T49" s="32"/>
      <c r="U49" s="36"/>
      <c r="V49" s="33"/>
      <c r="W49" s="61">
        <f t="shared" si="48"/>
        <v>1</v>
      </c>
      <c r="X49" s="60">
        <f t="shared" si="49"/>
        <v>0</v>
      </c>
      <c r="Y49" s="59">
        <f t="shared" si="50"/>
        <v>0</v>
      </c>
      <c r="Z49" s="58" t="e">
        <f t="shared" si="51"/>
        <v>#VALUE!</v>
      </c>
      <c r="AA49" s="57" t="e">
        <f t="shared" si="52"/>
        <v>#VALUE!</v>
      </c>
      <c r="AB49" s="56" t="e">
        <f t="shared" si="53"/>
        <v>#VALUE!</v>
      </c>
      <c r="AC49" s="55" t="e">
        <f t="shared" si="54"/>
        <v>#VALUE!</v>
      </c>
      <c r="AD49" s="54" t="e">
        <f t="shared" si="55"/>
        <v>#VALUE!</v>
      </c>
      <c r="AE49" s="53" t="e">
        <f t="shared" si="56"/>
        <v>#VALUE!</v>
      </c>
      <c r="AF49" s="52" t="e">
        <f t="shared" si="57"/>
        <v>#VALUE!</v>
      </c>
      <c r="AG49" s="58" t="e">
        <f t="shared" si="58"/>
        <v>#VALUE!</v>
      </c>
      <c r="AH49" s="57" t="e">
        <f t="shared" si="59"/>
        <v>#VALUE!</v>
      </c>
      <c r="AI49" s="56" t="e">
        <f t="shared" si="60"/>
        <v>#VALUE!</v>
      </c>
      <c r="AJ49" s="55" t="e">
        <f t="shared" si="61"/>
        <v>#VALUE!</v>
      </c>
      <c r="AK49" s="80" t="e">
        <f t="shared" si="62"/>
        <v>#VALUE!</v>
      </c>
      <c r="AL49" s="79" t="e">
        <f t="shared" si="63"/>
        <v>#VALUE!</v>
      </c>
      <c r="AM49" s="45">
        <f t="shared" si="64"/>
        <v>0</v>
      </c>
      <c r="AN49" s="44" t="str">
        <f t="shared" si="65"/>
        <v/>
      </c>
      <c r="AO49" s="17"/>
      <c r="AP49" s="78"/>
      <c r="AQ49" s="78"/>
      <c r="AR49" s="77"/>
      <c r="AS49" s="29"/>
      <c r="AT49" s="33"/>
      <c r="AU49" s="33"/>
      <c r="AV49" s="33"/>
      <c r="AW49" s="33"/>
      <c r="AX49" s="33"/>
      <c r="AY49" s="33"/>
      <c r="AZ49" s="29"/>
      <c r="BA49" s="33"/>
      <c r="BB49" s="33"/>
      <c r="BC49" s="33"/>
      <c r="BD49" s="33"/>
      <c r="BE49" s="33"/>
      <c r="BF49" s="33"/>
      <c r="BG49" s="29"/>
      <c r="BH49" s="29"/>
      <c r="BI49" s="33"/>
      <c r="BJ49" s="33"/>
      <c r="BK49" s="33"/>
      <c r="BL49" s="33"/>
      <c r="BM49" s="33"/>
      <c r="BN49" s="33"/>
      <c r="BO49" s="28"/>
      <c r="BP49" s="30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1"/>
      <c r="CI49" s="29"/>
      <c r="CJ49" s="30"/>
      <c r="CK49" s="29"/>
      <c r="CL49" s="29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</row>
    <row r="50" spans="1:153" s="21" customFormat="1" ht="12.75" customHeight="1" outlineLevel="1" x14ac:dyDescent="0.2">
      <c r="A50" s="43"/>
      <c r="B50" s="94"/>
      <c r="C50" s="95"/>
      <c r="D50" s="92"/>
      <c r="E50" s="90"/>
      <c r="F50" s="91"/>
      <c r="G50" s="90">
        <f t="shared" si="42"/>
        <v>0</v>
      </c>
      <c r="H50" s="89"/>
      <c r="I50" s="88"/>
      <c r="J50" s="87" t="str">
        <f t="shared" si="43"/>
        <v/>
      </c>
      <c r="K50" s="68" t="str">
        <f t="shared" si="44"/>
        <v/>
      </c>
      <c r="L50" s="86"/>
      <c r="M50" s="85"/>
      <c r="N50" s="85">
        <f t="shared" si="45"/>
        <v>0</v>
      </c>
      <c r="O50" s="84" t="str">
        <f>IF(OR(D50="",D50="Honorar"),"",IF(VLOOKUP(D50,Durchschnittssätze!$A$5:$Q$48,5,FALSE)&lt;0,"entfällt für",IF(N50=0,"",ROUND((VLOOKUP(D50,Durchschnittssätze!$A$5:$Q$48,5,FALSE)/39.8*E50),2))))</f>
        <v/>
      </c>
      <c r="P50" s="84" t="str">
        <f>IF(OR(D50="",D50="Honorar"),"",IF(VLOOKUP(D50,Durchschnittssätze!$A$5:$Q$48,9,FALSE)&lt;0,"Beamte",IF(N50=0,"",ROUND((VLOOKUP(D50,Durchschnittssätze!$A$5:$Q$48,9,FALSE)/39.8*E50),2))))</f>
        <v/>
      </c>
      <c r="Q50" s="83" t="str">
        <f>IF(D50="Honorar",N50,IF(P50="Beamte",VLOOKUP(D50,Durchschnittssätze!$A$5:$Q$48,17,FALSE),IF(N50&lt;O50,"keine",ROUND(IF(AND(N50&gt;=O50,N50&lt;P50),VLOOKUP(D50,Durchschnittssätze!$A$5:$Q$48,13,FALSE),VLOOKUP(D50,Durchschnittssätze!$A$5:$Q$48,17,FALSE)),2))))</f>
        <v>keine</v>
      </c>
      <c r="R50" s="82" t="str">
        <f t="shared" si="46"/>
        <v>Förderung</v>
      </c>
      <c r="S50" s="81">
        <f t="shared" si="47"/>
        <v>0</v>
      </c>
      <c r="T50" s="32"/>
      <c r="U50" s="36"/>
      <c r="V50" s="33"/>
      <c r="W50" s="61">
        <f t="shared" si="48"/>
        <v>1</v>
      </c>
      <c r="X50" s="60">
        <f t="shared" si="49"/>
        <v>0</v>
      </c>
      <c r="Y50" s="59">
        <f t="shared" si="50"/>
        <v>0</v>
      </c>
      <c r="Z50" s="58" t="e">
        <f t="shared" si="51"/>
        <v>#VALUE!</v>
      </c>
      <c r="AA50" s="57" t="e">
        <f t="shared" si="52"/>
        <v>#VALUE!</v>
      </c>
      <c r="AB50" s="56" t="e">
        <f t="shared" si="53"/>
        <v>#VALUE!</v>
      </c>
      <c r="AC50" s="55" t="e">
        <f t="shared" si="54"/>
        <v>#VALUE!</v>
      </c>
      <c r="AD50" s="54" t="e">
        <f t="shared" si="55"/>
        <v>#VALUE!</v>
      </c>
      <c r="AE50" s="53" t="e">
        <f t="shared" si="56"/>
        <v>#VALUE!</v>
      </c>
      <c r="AF50" s="52" t="e">
        <f t="shared" si="57"/>
        <v>#VALUE!</v>
      </c>
      <c r="AG50" s="58" t="e">
        <f t="shared" si="58"/>
        <v>#VALUE!</v>
      </c>
      <c r="AH50" s="57" t="e">
        <f t="shared" si="59"/>
        <v>#VALUE!</v>
      </c>
      <c r="AI50" s="56" t="e">
        <f t="shared" si="60"/>
        <v>#VALUE!</v>
      </c>
      <c r="AJ50" s="55" t="e">
        <f t="shared" si="61"/>
        <v>#VALUE!</v>
      </c>
      <c r="AK50" s="80" t="e">
        <f t="shared" si="62"/>
        <v>#VALUE!</v>
      </c>
      <c r="AL50" s="79" t="e">
        <f t="shared" si="63"/>
        <v>#VALUE!</v>
      </c>
      <c r="AM50" s="45">
        <f t="shared" si="64"/>
        <v>0</v>
      </c>
      <c r="AN50" s="44" t="str">
        <f t="shared" si="65"/>
        <v/>
      </c>
      <c r="AO50" s="17"/>
      <c r="AP50" s="78"/>
      <c r="AQ50" s="78"/>
      <c r="AR50" s="77"/>
      <c r="AS50" s="29"/>
      <c r="AT50" s="33"/>
      <c r="AU50" s="33"/>
      <c r="AV50" s="33"/>
      <c r="AW50" s="33"/>
      <c r="AX50" s="33"/>
      <c r="AY50" s="33"/>
      <c r="AZ50" s="29"/>
      <c r="BA50" s="33"/>
      <c r="BB50" s="33"/>
      <c r="BC50" s="33"/>
      <c r="BD50" s="33"/>
      <c r="BE50" s="33"/>
      <c r="BF50" s="33"/>
      <c r="BG50" s="29"/>
      <c r="BH50" s="29"/>
      <c r="BI50" s="33"/>
      <c r="BJ50" s="33"/>
      <c r="BK50" s="33"/>
      <c r="BL50" s="33"/>
      <c r="BM50" s="33"/>
      <c r="BN50" s="33"/>
      <c r="BO50" s="28"/>
      <c r="BP50" s="30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1"/>
      <c r="CI50" s="29"/>
      <c r="CJ50" s="30"/>
      <c r="CK50" s="29"/>
      <c r="CL50" s="29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</row>
    <row r="51" spans="1:153" s="21" customFormat="1" ht="12.75" customHeight="1" outlineLevel="1" x14ac:dyDescent="0.2">
      <c r="A51" s="43"/>
      <c r="B51" s="94"/>
      <c r="C51" s="93"/>
      <c r="D51" s="92"/>
      <c r="E51" s="90"/>
      <c r="F51" s="91"/>
      <c r="G51" s="90">
        <f t="shared" si="42"/>
        <v>0</v>
      </c>
      <c r="H51" s="89"/>
      <c r="I51" s="88"/>
      <c r="J51" s="87" t="str">
        <f t="shared" si="43"/>
        <v/>
      </c>
      <c r="K51" s="68" t="str">
        <f t="shared" si="44"/>
        <v/>
      </c>
      <c r="L51" s="86"/>
      <c r="M51" s="85"/>
      <c r="N51" s="85">
        <f t="shared" si="45"/>
        <v>0</v>
      </c>
      <c r="O51" s="84" t="str">
        <f>IF(OR(D51="",D51="Honorar"),"",IF(VLOOKUP(D51,Durchschnittssätze!$A$5:$Q$48,5,FALSE)&lt;0,"entfällt für",IF(N51=0,"",ROUND((VLOOKUP(D51,Durchschnittssätze!$A$5:$Q$48,5,FALSE)/39.8*E51),2))))</f>
        <v/>
      </c>
      <c r="P51" s="84" t="str">
        <f>IF(OR(D51="",D51="Honorar"),"",IF(VLOOKUP(D51,Durchschnittssätze!$A$5:$Q$48,9,FALSE)&lt;0,"Beamte",IF(N51=0,"",ROUND((VLOOKUP(D51,Durchschnittssätze!$A$5:$Q$48,9,FALSE)/39.8*E51),2))))</f>
        <v/>
      </c>
      <c r="Q51" s="83" t="str">
        <f>IF(D51="Honorar",N51,IF(P51="Beamte",VLOOKUP(D51,Durchschnittssätze!$A$5:$Q$48,17,FALSE),IF(N51&lt;O51,"keine",ROUND(IF(AND(N51&gt;=O51,N51&lt;P51),VLOOKUP(D51,Durchschnittssätze!$A$5:$Q$48,13,FALSE),VLOOKUP(D51,Durchschnittssätze!$A$5:$Q$48,17,FALSE)),2))))</f>
        <v>keine</v>
      </c>
      <c r="R51" s="82" t="str">
        <f t="shared" si="46"/>
        <v>Förderung</v>
      </c>
      <c r="S51" s="81">
        <f t="shared" si="47"/>
        <v>0</v>
      </c>
      <c r="T51" s="32"/>
      <c r="U51" s="36"/>
      <c r="V51" s="33"/>
      <c r="W51" s="61">
        <f t="shared" si="48"/>
        <v>1</v>
      </c>
      <c r="X51" s="60">
        <f t="shared" si="49"/>
        <v>0</v>
      </c>
      <c r="Y51" s="59">
        <f t="shared" si="50"/>
        <v>0</v>
      </c>
      <c r="Z51" s="58" t="e">
        <f t="shared" si="51"/>
        <v>#VALUE!</v>
      </c>
      <c r="AA51" s="57" t="e">
        <f t="shared" si="52"/>
        <v>#VALUE!</v>
      </c>
      <c r="AB51" s="56" t="e">
        <f t="shared" si="53"/>
        <v>#VALUE!</v>
      </c>
      <c r="AC51" s="55" t="e">
        <f t="shared" si="54"/>
        <v>#VALUE!</v>
      </c>
      <c r="AD51" s="54" t="e">
        <f t="shared" si="55"/>
        <v>#VALUE!</v>
      </c>
      <c r="AE51" s="53" t="e">
        <f t="shared" si="56"/>
        <v>#VALUE!</v>
      </c>
      <c r="AF51" s="52" t="e">
        <f t="shared" si="57"/>
        <v>#VALUE!</v>
      </c>
      <c r="AG51" s="58" t="e">
        <f t="shared" si="58"/>
        <v>#VALUE!</v>
      </c>
      <c r="AH51" s="57" t="e">
        <f t="shared" si="59"/>
        <v>#VALUE!</v>
      </c>
      <c r="AI51" s="56" t="e">
        <f t="shared" si="60"/>
        <v>#VALUE!</v>
      </c>
      <c r="AJ51" s="55" t="e">
        <f t="shared" si="61"/>
        <v>#VALUE!</v>
      </c>
      <c r="AK51" s="80" t="e">
        <f t="shared" si="62"/>
        <v>#VALUE!</v>
      </c>
      <c r="AL51" s="79" t="e">
        <f t="shared" si="63"/>
        <v>#VALUE!</v>
      </c>
      <c r="AM51" s="45">
        <f t="shared" si="64"/>
        <v>0</v>
      </c>
      <c r="AN51" s="44" t="str">
        <f t="shared" si="65"/>
        <v/>
      </c>
      <c r="AO51" s="17"/>
      <c r="AP51" s="78"/>
      <c r="AQ51" s="78"/>
      <c r="AR51" s="77"/>
      <c r="AS51" s="29"/>
      <c r="AT51" s="33"/>
      <c r="AU51" s="33"/>
      <c r="AV51" s="33"/>
      <c r="AW51" s="33"/>
      <c r="AX51" s="33"/>
      <c r="AY51" s="33"/>
      <c r="AZ51" s="29"/>
      <c r="BA51" s="33"/>
      <c r="BB51" s="33"/>
      <c r="BC51" s="33"/>
      <c r="BD51" s="33"/>
      <c r="BE51" s="33"/>
      <c r="BF51" s="33"/>
      <c r="BG51" s="29"/>
      <c r="BH51" s="29"/>
      <c r="BI51" s="33"/>
      <c r="BJ51" s="33"/>
      <c r="BK51" s="33"/>
      <c r="BL51" s="33"/>
      <c r="BM51" s="33"/>
      <c r="BN51" s="33"/>
      <c r="BO51" s="28"/>
      <c r="BP51" s="30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1"/>
      <c r="CI51" s="29"/>
      <c r="CJ51" s="30"/>
      <c r="CK51" s="29"/>
      <c r="CL51" s="29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</row>
    <row r="52" spans="1:153" s="21" customFormat="1" ht="12.75" customHeight="1" outlineLevel="1" thickBot="1" x14ac:dyDescent="0.25">
      <c r="A52" s="43"/>
      <c r="B52" s="76"/>
      <c r="C52" s="75"/>
      <c r="D52" s="74"/>
      <c r="E52" s="72"/>
      <c r="F52" s="73"/>
      <c r="G52" s="72">
        <f t="shared" si="42"/>
        <v>0</v>
      </c>
      <c r="H52" s="71"/>
      <c r="I52" s="70"/>
      <c r="J52" s="69" t="str">
        <f t="shared" si="43"/>
        <v/>
      </c>
      <c r="K52" s="68" t="str">
        <f t="shared" si="44"/>
        <v/>
      </c>
      <c r="L52" s="67"/>
      <c r="M52" s="66"/>
      <c r="N52" s="66">
        <f t="shared" si="45"/>
        <v>0</v>
      </c>
      <c r="O52" s="65" t="str">
        <f>IF(OR(D52="",D52="Honorar"),"",IF(VLOOKUP(D52,Durchschnittssätze!$A$5:$Q$48,5,FALSE)&lt;0,"entfällt für",IF(N52=0,"",ROUND((VLOOKUP(D52,Durchschnittssätze!$A$5:$Q$48,5,FALSE)/39.8*E52),2))))</f>
        <v/>
      </c>
      <c r="P52" s="65" t="str">
        <f>IF(OR(D52="",D52="Honorar"),"",IF(VLOOKUP(D52,Durchschnittssätze!$A$5:$Q$48,9,FALSE)&lt;0,"Beamte",IF(N52=0,"",ROUND((VLOOKUP(D52,Durchschnittssätze!$A$5:$Q$48,9,FALSE)/39.8*E52),2))))</f>
        <v/>
      </c>
      <c r="Q52" s="64" t="str">
        <f>IF(D52="Honorar",N52,IF(P52="Beamte",VLOOKUP(D52,Durchschnittssätze!$A$5:$Q$48,17,FALSE),IF(N52&lt;O52,"keine",ROUND(IF(AND(N52&gt;=O52,N52&lt;P52),VLOOKUP(D52,Durchschnittssätze!$A$5:$Q$48,13,FALSE),VLOOKUP(D52,Durchschnittssätze!$A$5:$Q$48,17,FALSE)),2))))</f>
        <v>keine</v>
      </c>
      <c r="R52" s="63" t="str">
        <f t="shared" si="46"/>
        <v>Förderung</v>
      </c>
      <c r="S52" s="62">
        <f t="shared" si="47"/>
        <v>0</v>
      </c>
      <c r="T52" s="32"/>
      <c r="U52" s="36"/>
      <c r="V52" s="33"/>
      <c r="W52" s="61">
        <f t="shared" si="48"/>
        <v>1</v>
      </c>
      <c r="X52" s="60">
        <f t="shared" si="49"/>
        <v>0</v>
      </c>
      <c r="Y52" s="59">
        <f t="shared" si="50"/>
        <v>0</v>
      </c>
      <c r="Z52" s="58" t="e">
        <f t="shared" si="51"/>
        <v>#VALUE!</v>
      </c>
      <c r="AA52" s="57" t="e">
        <f t="shared" si="52"/>
        <v>#VALUE!</v>
      </c>
      <c r="AB52" s="56" t="e">
        <f t="shared" si="53"/>
        <v>#VALUE!</v>
      </c>
      <c r="AC52" s="55" t="e">
        <f t="shared" si="54"/>
        <v>#VALUE!</v>
      </c>
      <c r="AD52" s="54" t="e">
        <f t="shared" si="55"/>
        <v>#VALUE!</v>
      </c>
      <c r="AE52" s="53" t="e">
        <f t="shared" si="56"/>
        <v>#VALUE!</v>
      </c>
      <c r="AF52" s="52" t="e">
        <f t="shared" si="57"/>
        <v>#VALUE!</v>
      </c>
      <c r="AG52" s="51" t="e">
        <f t="shared" si="58"/>
        <v>#VALUE!</v>
      </c>
      <c r="AH52" s="50" t="e">
        <f t="shared" si="59"/>
        <v>#VALUE!</v>
      </c>
      <c r="AI52" s="49" t="e">
        <f t="shared" si="60"/>
        <v>#VALUE!</v>
      </c>
      <c r="AJ52" s="48" t="e">
        <f t="shared" si="61"/>
        <v>#VALUE!</v>
      </c>
      <c r="AK52" s="47" t="e">
        <f t="shared" si="62"/>
        <v>#VALUE!</v>
      </c>
      <c r="AL52" s="46" t="e">
        <f t="shared" si="63"/>
        <v>#VALUE!</v>
      </c>
      <c r="AM52" s="45">
        <f t="shared" si="64"/>
        <v>0</v>
      </c>
      <c r="AN52" s="44" t="str">
        <f t="shared" si="65"/>
        <v/>
      </c>
      <c r="AO52" s="34"/>
      <c r="AP52" s="34"/>
      <c r="AQ52" s="34"/>
      <c r="AR52" s="34"/>
      <c r="AS52" s="29"/>
      <c r="AT52" s="33"/>
      <c r="AU52" s="33"/>
      <c r="AV52" s="33"/>
      <c r="AW52" s="33"/>
      <c r="AX52" s="33"/>
      <c r="AY52" s="33"/>
      <c r="AZ52" s="29"/>
      <c r="BA52" s="33"/>
      <c r="BB52" s="33"/>
      <c r="BC52" s="33"/>
      <c r="BD52" s="33"/>
      <c r="BE52" s="33"/>
      <c r="BF52" s="33"/>
      <c r="BG52" s="29"/>
      <c r="BH52" s="29"/>
      <c r="BI52" s="33"/>
      <c r="BJ52" s="33"/>
      <c r="BK52" s="33"/>
      <c r="BL52" s="33"/>
      <c r="BM52" s="33"/>
      <c r="BN52" s="33"/>
      <c r="BO52" s="28"/>
      <c r="BP52" s="30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1"/>
      <c r="CI52" s="29"/>
      <c r="CJ52" s="30"/>
      <c r="CK52" s="29"/>
      <c r="CL52" s="29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</row>
    <row r="53" spans="1:153" s="21" customFormat="1" ht="20.100000000000001" customHeight="1" outlineLevel="1" thickBot="1" x14ac:dyDescent="0.25">
      <c r="A53" s="43"/>
      <c r="B53" s="42"/>
      <c r="C53" s="40"/>
      <c r="D53" s="40"/>
      <c r="E53" s="40"/>
      <c r="F53" s="40"/>
      <c r="G53" s="41"/>
      <c r="H53" s="40"/>
      <c r="I53" s="40"/>
      <c r="J53" s="40"/>
      <c r="K53" s="610"/>
      <c r="L53" s="610"/>
      <c r="M53" s="610"/>
      <c r="N53" s="610"/>
      <c r="O53" s="610"/>
      <c r="P53" s="610"/>
      <c r="Q53" s="38"/>
      <c r="R53" s="38"/>
      <c r="S53" s="37">
        <f>SUM(S42:S52)</f>
        <v>0</v>
      </c>
      <c r="T53" s="32"/>
      <c r="U53" s="36"/>
      <c r="V53" s="33"/>
      <c r="W53" s="29"/>
      <c r="X53" s="29"/>
      <c r="Y53" s="29"/>
      <c r="Z53" s="28"/>
      <c r="AA53" s="28"/>
      <c r="AB53" s="28"/>
      <c r="AC53" s="28"/>
      <c r="AD53" s="28"/>
      <c r="AE53" s="30"/>
      <c r="AF53" s="34"/>
      <c r="AG53" s="34"/>
      <c r="AH53" s="34"/>
      <c r="AI53" s="34"/>
      <c r="AJ53" s="34"/>
      <c r="AK53" s="34"/>
      <c r="AL53" s="34"/>
      <c r="AM53" s="35">
        <f>SUM(AM42:AM52)</f>
        <v>0</v>
      </c>
      <c r="AN53" s="35">
        <f>SUM(AN42:AN52)</f>
        <v>0</v>
      </c>
      <c r="AO53" s="34"/>
      <c r="AP53" s="34"/>
      <c r="AQ53" s="34"/>
      <c r="AR53" s="34"/>
      <c r="AS53" s="29"/>
      <c r="AT53" s="33"/>
      <c r="AU53" s="33"/>
      <c r="AV53" s="33"/>
      <c r="AW53" s="33"/>
      <c r="AX53" s="33"/>
      <c r="AY53" s="33"/>
      <c r="AZ53" s="29"/>
      <c r="BA53" s="33"/>
      <c r="BB53" s="33"/>
      <c r="BC53" s="33"/>
      <c r="BD53" s="33"/>
      <c r="BE53" s="33"/>
      <c r="BF53" s="33"/>
      <c r="BG53" s="29"/>
      <c r="BH53" s="29"/>
      <c r="BI53" s="33"/>
      <c r="BJ53" s="33"/>
      <c r="BK53" s="33"/>
      <c r="BL53" s="33"/>
      <c r="BM53" s="33"/>
      <c r="BN53" s="33"/>
      <c r="BO53" s="28"/>
      <c r="BP53" s="30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1"/>
      <c r="CI53" s="29"/>
      <c r="CJ53" s="30"/>
      <c r="CK53" s="29"/>
      <c r="CL53" s="29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</row>
    <row r="54" spans="1:153" s="21" customFormat="1" x14ac:dyDescent="0.2">
      <c r="B54" s="29"/>
      <c r="C54" s="28"/>
      <c r="D54" s="28"/>
      <c r="E54" s="145"/>
      <c r="F54" s="145"/>
      <c r="G54" s="145"/>
      <c r="H54" s="145"/>
      <c r="I54" s="144"/>
      <c r="J54" s="144"/>
      <c r="K54" s="614" t="str">
        <f>IF(COUNTBLANK(K42:K52)&lt;&gt;11,"Fehler in den Datumsangaben! Bitte prüfen!","")</f>
        <v/>
      </c>
      <c r="L54" s="614"/>
      <c r="M54" s="614"/>
      <c r="N54" s="614"/>
      <c r="O54" s="614"/>
      <c r="P54" s="38"/>
      <c r="Q54" s="38"/>
      <c r="R54" s="38"/>
      <c r="S54" s="38"/>
      <c r="T54" s="38"/>
      <c r="U54" s="143"/>
      <c r="V54" s="140"/>
      <c r="W54" s="33"/>
      <c r="X54" s="29"/>
      <c r="Y54" s="29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</row>
    <row r="55" spans="1:153" s="25" customFormat="1" ht="17.25" customHeight="1" outlineLevel="1" x14ac:dyDescent="0.2">
      <c r="B55" s="608">
        <f>B13</f>
        <v>0</v>
      </c>
      <c r="C55" s="608"/>
      <c r="D55" s="609" t="str">
        <f>IF(AM69&lt;&gt;0,"Es wurde eine abweichende Entgeltgruppe angegeben. Bitte hierfür eine Begründung im Prüfvermerk erfassen!","")</f>
        <v/>
      </c>
      <c r="E55" s="609"/>
      <c r="F55" s="609"/>
      <c r="G55" s="609"/>
      <c r="H55" s="609"/>
      <c r="I55" s="609"/>
      <c r="J55" s="609"/>
      <c r="K55" s="609"/>
      <c r="L55" s="609"/>
      <c r="M55" s="609"/>
      <c r="N55" s="29"/>
      <c r="O55" s="141"/>
      <c r="P55" s="141"/>
      <c r="Q55" s="141"/>
      <c r="R55" s="141"/>
      <c r="S55" s="20"/>
      <c r="T55" s="140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</row>
    <row r="56" spans="1:153" s="21" customFormat="1" ht="7.5" customHeight="1" outlineLevel="1" thickBot="1" x14ac:dyDescent="0.25">
      <c r="B56" s="142"/>
      <c r="E56" s="23"/>
      <c r="F56" s="27"/>
      <c r="G56" s="23"/>
      <c r="I56" s="23"/>
      <c r="K56" s="28"/>
      <c r="L56" s="28"/>
      <c r="M56" s="28"/>
      <c r="N56" s="28"/>
      <c r="O56" s="141"/>
      <c r="P56" s="141"/>
      <c r="Q56" s="141"/>
      <c r="R56" s="141"/>
      <c r="S56" s="20"/>
      <c r="T56" s="140"/>
      <c r="U56" s="28"/>
      <c r="V56" s="28"/>
      <c r="W56" s="29"/>
      <c r="X56" s="29"/>
      <c r="Y56" s="29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</row>
    <row r="57" spans="1:153" s="25" customFormat="1" ht="65.099999999999994" customHeight="1" outlineLevel="1" thickBot="1" x14ac:dyDescent="0.25">
      <c r="B57" s="139" t="s">
        <v>14</v>
      </c>
      <c r="C57" s="138" t="s">
        <v>15</v>
      </c>
      <c r="D57" s="137" t="s">
        <v>159</v>
      </c>
      <c r="E57" s="136" t="s">
        <v>158</v>
      </c>
      <c r="F57" s="136" t="s">
        <v>157</v>
      </c>
      <c r="G57" s="135" t="s">
        <v>156</v>
      </c>
      <c r="H57" s="134" t="s">
        <v>16</v>
      </c>
      <c r="I57" s="133" t="s">
        <v>17</v>
      </c>
      <c r="J57" s="132" t="s">
        <v>155</v>
      </c>
      <c r="K57" s="119"/>
      <c r="L57" s="131" t="s">
        <v>154</v>
      </c>
      <c r="M57" s="130" t="s">
        <v>153</v>
      </c>
      <c r="N57" s="130" t="s">
        <v>152</v>
      </c>
      <c r="O57" s="129" t="s">
        <v>151</v>
      </c>
      <c r="P57" s="129" t="s">
        <v>150</v>
      </c>
      <c r="Q57" s="128" t="s">
        <v>149</v>
      </c>
      <c r="R57" s="127" t="s">
        <v>148</v>
      </c>
      <c r="S57" s="126" t="s">
        <v>147</v>
      </c>
      <c r="T57" s="119"/>
      <c r="U57" s="117"/>
      <c r="V57" s="117"/>
      <c r="W57" s="117"/>
      <c r="X57" s="125" t="s">
        <v>14</v>
      </c>
      <c r="Y57" s="124" t="s">
        <v>15</v>
      </c>
      <c r="Z57" s="611" t="s">
        <v>146</v>
      </c>
      <c r="AA57" s="612"/>
      <c r="AB57" s="612"/>
      <c r="AC57" s="612"/>
      <c r="AD57" s="612"/>
      <c r="AE57" s="613"/>
      <c r="AF57" s="123" t="s">
        <v>145</v>
      </c>
      <c r="AG57" s="611" t="s">
        <v>144</v>
      </c>
      <c r="AH57" s="612"/>
      <c r="AI57" s="612"/>
      <c r="AJ57" s="612"/>
      <c r="AK57" s="612"/>
      <c r="AL57" s="613"/>
      <c r="AM57" s="122" t="s">
        <v>143</v>
      </c>
      <c r="AN57" s="121" t="s">
        <v>142</v>
      </c>
      <c r="AO57" s="29"/>
      <c r="AP57" s="29"/>
      <c r="AQ57" s="29"/>
      <c r="AR57" s="29"/>
      <c r="AS57" s="120"/>
      <c r="AT57" s="29"/>
      <c r="AU57" s="29"/>
      <c r="AV57" s="29"/>
      <c r="AW57" s="29"/>
      <c r="AX57" s="29"/>
      <c r="AY57" s="29"/>
      <c r="AZ57" s="120"/>
      <c r="BA57" s="29"/>
      <c r="BB57" s="29"/>
      <c r="BC57" s="29"/>
      <c r="BD57" s="29"/>
      <c r="BE57" s="29"/>
      <c r="BF57" s="29"/>
      <c r="BG57" s="29"/>
      <c r="BH57" s="120"/>
      <c r="BI57" s="29"/>
      <c r="BJ57" s="29"/>
      <c r="BK57" s="29"/>
      <c r="BL57" s="29"/>
      <c r="BM57" s="29"/>
      <c r="BN57" s="29"/>
      <c r="BO57" s="29"/>
      <c r="BP57" s="117"/>
      <c r="BQ57" s="119"/>
      <c r="BR57" s="119"/>
      <c r="BS57" s="117"/>
      <c r="BT57" s="117"/>
      <c r="BU57" s="117"/>
      <c r="BV57" s="117"/>
      <c r="BW57" s="119"/>
      <c r="BX57" s="119"/>
      <c r="BY57" s="117"/>
      <c r="BZ57" s="117"/>
      <c r="CA57" s="117"/>
      <c r="CB57" s="117"/>
      <c r="CC57" s="118"/>
      <c r="CD57" s="117"/>
      <c r="CE57" s="117"/>
      <c r="CF57" s="117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</row>
    <row r="58" spans="1:153" s="25" customFormat="1" ht="12.75" customHeight="1" outlineLevel="1" x14ac:dyDescent="0.2">
      <c r="A58" s="116"/>
      <c r="B58" s="115"/>
      <c r="C58" s="114"/>
      <c r="D58" s="113"/>
      <c r="E58" s="111"/>
      <c r="F58" s="112"/>
      <c r="G58" s="111">
        <f t="shared" ref="G58:G68" si="66">ROUND(E58*F58,2)</f>
        <v>0</v>
      </c>
      <c r="H58" s="110"/>
      <c r="I58" s="109"/>
      <c r="J58" s="108" t="str">
        <f t="shared" ref="J58:J68" si="67">IF(OR(G58="",G58=0),"",
IF(F58&gt;100%,"Fehler",
ROUND(1664/39.8*IF(E58&lt;39.8,E58*F58,G58)/365*
IF(OR(AND(DATEDIF(H58,I58,"M")=11,AF58=366),AND(W58=1,AF58=366)),365,AF58),2)))</f>
        <v/>
      </c>
      <c r="K58" s="68" t="str">
        <f t="shared" ref="K58:K68" si="68">IF(AND(H58="",I58=""),"",IF(OR(H58&lt;$E$13,H58&gt;$F$13,I58&lt;H58,I58&lt;$E$13,I58&gt;$F$13),"!!!",""))</f>
        <v/>
      </c>
      <c r="L58" s="107"/>
      <c r="M58" s="106"/>
      <c r="N58" s="106">
        <f t="shared" ref="N58:N68" si="69">L58*12+M58</f>
        <v>0</v>
      </c>
      <c r="O58" s="105" t="str">
        <f>IF(OR(D58="",D58="Honorar"),"",IF(VLOOKUP(D58,Durchschnittssätze!$A$5:$Q$48,5,FALSE)&lt;0,"entfällt für",IF(N58=0,"",ROUND((VLOOKUP(D58,Durchschnittssätze!$A$5:$Q$48,5,FALSE)/39.8*E58),2))))</f>
        <v/>
      </c>
      <c r="P58" s="105" t="str">
        <f>IF(OR(D58="",D58="Honorar"),"",IF(VLOOKUP(D58,Durchschnittssätze!$A$5:$Q$48,9,FALSE)&lt;0,"Beamte",IF(N58=0,"",ROUND((VLOOKUP(D58,Durchschnittssätze!$A$5:$Q$48,9,FALSE)/39.8*E58),2))))</f>
        <v/>
      </c>
      <c r="Q58" s="104" t="str">
        <f>IF(D58="Honorar",N58,IF(P58="Beamte",VLOOKUP(D58,Durchschnittssätze!$A$5:$Q$48,17,FALSE),IF(N58&lt;O58,"keine",ROUND(IF(AND(N58&gt;=O58,N58&lt;P58),VLOOKUP(D58,Durchschnittssätze!$A$5:$Q$48,13,FALSE),VLOOKUP(D58,Durchschnittssätze!$A$5:$Q$48,17,FALSE)),2))))</f>
        <v>keine</v>
      </c>
      <c r="R58" s="103" t="str">
        <f t="shared" ref="R58:R68" si="70">IF(D58="Honorar","",IF(P58="Beamte",D58,IF(N58&lt;O58,"Förderung",IF(AND(N58&gt;O58,N58&lt;P58),"Std.Satz 1","Std.Satz 2"))))</f>
        <v>Förderung</v>
      </c>
      <c r="S58" s="102">
        <f t="shared" ref="S58:S68" si="71">IF(OR(P58="Beamte",D58="Honorar"),ROUND(Q58*J58,2),IF(OR(N58&lt;O58,N58=0,G58=0),0,ROUND(Q58*J58,2)))</f>
        <v>0</v>
      </c>
      <c r="T58" s="32"/>
      <c r="U58" s="36"/>
      <c r="V58" s="33"/>
      <c r="W58" s="61">
        <f t="shared" ref="W58:W68" si="72">YEAR(I58)-YEAR(H58)+1</f>
        <v>1</v>
      </c>
      <c r="X58" s="60">
        <f t="shared" ref="X58:X68" si="73">B58</f>
        <v>0</v>
      </c>
      <c r="Y58" s="59">
        <f t="shared" ref="Y58:Y68" si="74">C58</f>
        <v>0</v>
      </c>
      <c r="Z58" s="58" t="e">
        <f t="shared" ref="Z58:Z68" si="75">IF(YEAR(H58)=$Z$9,$Z$9,"")</f>
        <v>#VALUE!</v>
      </c>
      <c r="AA58" s="57" t="e">
        <f t="shared" ref="AA58:AA68" si="76">IF(AND(Z58&lt;&gt;"",$W58&gt;1),Z58+1,IF(YEAR(H58)=$AA$9,$AA$9,""))</f>
        <v>#VALUE!</v>
      </c>
      <c r="AB58" s="56" t="e">
        <f t="shared" ref="AB58:AB68" si="77">IF(AND(OR(AA58&lt;&gt;"",YEAR(H58)=$AB$9),COUNT(Z58:AA58)&lt;W58),$AB$9,"")</f>
        <v>#VALUE!</v>
      </c>
      <c r="AC58" s="55" t="e">
        <f t="shared" ref="AC58:AC68" si="78">IF(AND(OR(AB58&lt;&gt;"",YEAR(H58)=$AC$9),COUNT(Z58:AB58)&lt;W58),$AC$9,"")</f>
        <v>#VALUE!</v>
      </c>
      <c r="AD58" s="54" t="e">
        <f t="shared" ref="AD58:AD68" si="79">IF(AND(OR(AC58&lt;&gt;"",YEAR(H58)=$AD$9),COUNT(Z58:AC58)&lt;W58),$AD$9,"")</f>
        <v>#VALUE!</v>
      </c>
      <c r="AE58" s="53" t="e">
        <f t="shared" ref="AE58:AE68" si="80">IF(AND(OR(AC58&lt;&gt;"",YEAR(H58)=$AD$9),COUNT(Z58:AD58)&lt;W58),$AE$9,"")</f>
        <v>#VALUE!</v>
      </c>
      <c r="AF58" s="52" t="e">
        <f t="shared" ref="AF58:AF68" si="81">SUM(AG58:AL58)</f>
        <v>#VALUE!</v>
      </c>
      <c r="AG58" s="101" t="e">
        <f t="shared" ref="AG58:AG68" si="82">IF(Z58="","",MIN(365,
IF(YEAR(H58)=YEAR(I58),DATEDIF(H58,I58,"D")+1,
DATEDIF(H58,VLOOKUP(YEAR(H58),$AM$11:$AN$20,2,FALSE),"D")+1)))</f>
        <v>#VALUE!</v>
      </c>
      <c r="AH58" s="100" t="e">
        <f t="shared" ref="AH58:AH68" si="83">IF(AA58="","",MIN(365,
IF(AND(YEAR($H58)=YEAR($I58),AA58=YEAR($H58)),DATEDIF($H58,$I58,"D")+1,
IF(AB58&lt;&gt;"",DATEDIF(MAX(VLOOKUP(AA58,$AM$11:$AP$20,3,FALSE),$H58),VLOOKUP(AA58,$AM$11:$AP$20,2,FALSE),"D")+1,
VLOOKUP(AA58,$AM$11:$AP$20,4,FALSE)-DATEDIF($I58,VLOOKUP(YEAR($I58),$AM$11:$AN$20,2,FALSE),"D")))))</f>
        <v>#VALUE!</v>
      </c>
      <c r="AI58" s="99" t="e">
        <f t="shared" ref="AI58:AI68" si="84">IF(AB58="","",MIN(365,
IF(AND(YEAR($H58)=YEAR($I58),AB58=YEAR($H58)),DATEDIF($H58,$I58,"D")+1,
IF(AC58&lt;&gt;"",DATEDIF(MAX(VLOOKUP(AB58,$AM$11:$AP$20,3,FALSE),$H58),VLOOKUP(AB58,$AM$11:$AP$20,2,FALSE),"D")+1,
VLOOKUP(AB58,$AM$11:$AP$20,4,FALSE)-DATEDIF($I58,VLOOKUP(YEAR($I58),$AM$11:$AN$20,2,FALSE),"D")))))</f>
        <v>#VALUE!</v>
      </c>
      <c r="AJ58" s="98" t="e">
        <f t="shared" ref="AJ58:AJ68" si="85">IF(AC58="","",MIN(365,
IF(AND(YEAR($H58)=YEAR($I58),AC58=YEAR($H58)),DATEDIF($H58,$I58,"D")+1,
IF(AD58&lt;&gt;"",DATEDIF(MAX(VLOOKUP(AC58,$AM$11:$AP$20,3,FALSE),$H58),VLOOKUP(AC58,$AM$11:$AP$20,2,FALSE),"D")+1,
VLOOKUP(AC58,$AM$11:$AP$20,4,FALSE)-DATEDIF($I58,VLOOKUP(YEAR($I58),$AM$11:$AN$20,2,FALSE),"D")))))</f>
        <v>#VALUE!</v>
      </c>
      <c r="AK58" s="97" t="e">
        <f t="shared" ref="AK58:AK68" si="86">IF(AD58="","",MIN(365,
IF(AND(YEAR($H58)=YEAR($I58),AD58=YEAR($H58)),DATEDIF($H58,$I58,"D")+1,
IF(AE58&lt;&gt;"",DATEDIF(MAX(VLOOKUP(AD58,$AM$11:$AP$20,3,FALSE),$H58),VLOOKUP(AD58,$AM$11:$AP$20,2,FALSE),"D")+1,
VLOOKUP(AD58,$AM$11:$AP$20,4,FALSE)-DATEDIF($I58,VLOOKUP(YEAR($I58),$AM$11:$AN$20,2,FALSE),"D")))))</f>
        <v>#VALUE!</v>
      </c>
      <c r="AL58" s="96" t="e">
        <f t="shared" ref="AL58:AL68" si="87">IF(AE58="","",MIN(365,
IF(AND(YEAR($H58)=YEAR($I58),AE58=YEAR($H58)),DATEDIF($H58,$I58,"D")+1,
VLOOKUP(AE58,$AM$11:$AP$20,4,FALSE)-DATEDIF($I58,VLOOKUP(YEAR($I58),$AM$11:$AN$20,2,FALSE),"D"))))</f>
        <v>#VALUE!</v>
      </c>
      <c r="AM58" s="45">
        <f t="shared" ref="AM58:AM68" si="88">IF(AND(D58&lt;&gt;$D$13,D58&lt;&gt;"",D58&lt;&gt;"Honorar"),1,0)</f>
        <v>0</v>
      </c>
      <c r="AN58" s="44" t="str">
        <f t="shared" ref="AN58:AN68" si="89">IF(D58="Honorar",S58,"")</f>
        <v/>
      </c>
      <c r="AO58" s="17"/>
      <c r="AP58" s="78"/>
      <c r="AQ58" s="78"/>
      <c r="AR58" s="77"/>
      <c r="AS58" s="29"/>
      <c r="AT58" s="33"/>
      <c r="AU58" s="33"/>
      <c r="AV58" s="33"/>
      <c r="AW58" s="33"/>
      <c r="AX58" s="33"/>
      <c r="AY58" s="33"/>
      <c r="AZ58" s="29"/>
      <c r="BA58" s="33"/>
      <c r="BB58" s="33"/>
      <c r="BC58" s="33"/>
      <c r="BD58" s="33"/>
      <c r="BE58" s="33"/>
      <c r="BF58" s="33"/>
      <c r="BG58" s="29"/>
      <c r="BH58" s="29"/>
      <c r="BI58" s="33"/>
      <c r="BJ58" s="33"/>
      <c r="BK58" s="33"/>
      <c r="BL58" s="33"/>
      <c r="BM58" s="33"/>
      <c r="BN58" s="33"/>
      <c r="BO58" s="29"/>
      <c r="BP58" s="30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1"/>
      <c r="CI58" s="29"/>
      <c r="CJ58" s="30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</row>
    <row r="59" spans="1:153" s="21" customFormat="1" ht="12.75" customHeight="1" outlineLevel="1" x14ac:dyDescent="0.2">
      <c r="A59" s="43"/>
      <c r="B59" s="94"/>
      <c r="C59" s="95"/>
      <c r="D59" s="92"/>
      <c r="E59" s="90"/>
      <c r="F59" s="91"/>
      <c r="G59" s="90">
        <f t="shared" si="66"/>
        <v>0</v>
      </c>
      <c r="H59" s="89"/>
      <c r="I59" s="88"/>
      <c r="J59" s="87" t="str">
        <f t="shared" si="67"/>
        <v/>
      </c>
      <c r="K59" s="68" t="str">
        <f t="shared" si="68"/>
        <v/>
      </c>
      <c r="L59" s="86"/>
      <c r="M59" s="85"/>
      <c r="N59" s="85">
        <f t="shared" si="69"/>
        <v>0</v>
      </c>
      <c r="O59" s="84" t="str">
        <f>IF(OR(D59="",D59="Honorar"),"",IF(VLOOKUP(D59,Durchschnittssätze!$A$5:$Q$48,5,FALSE)&lt;0,"entfällt für",IF(N59=0,"",ROUND((VLOOKUP(D59,Durchschnittssätze!$A$5:$Q$48,5,FALSE)/39.8*E59),2))))</f>
        <v/>
      </c>
      <c r="P59" s="84" t="str">
        <f>IF(OR(D59="",D59="Honorar"),"",IF(VLOOKUP(D59,Durchschnittssätze!$A$5:$Q$48,9,FALSE)&lt;0,"Beamte",IF(N59=0,"",ROUND((VLOOKUP(D59,Durchschnittssätze!$A$5:$Q$48,9,FALSE)/39.8*E59),2))))</f>
        <v/>
      </c>
      <c r="Q59" s="83" t="str">
        <f>IF(D59="Honorar",N59,IF(P59="Beamte",VLOOKUP(D59,Durchschnittssätze!$A$5:$Q$48,17,FALSE),IF(N59&lt;O59,"keine",ROUND(IF(AND(N59&gt;=O59,N59&lt;P59),VLOOKUP(D59,Durchschnittssätze!$A$5:$Q$48,13,FALSE),VLOOKUP(D59,Durchschnittssätze!$A$5:$Q$48,17,FALSE)),2))))</f>
        <v>keine</v>
      </c>
      <c r="R59" s="82" t="str">
        <f t="shared" si="70"/>
        <v>Förderung</v>
      </c>
      <c r="S59" s="81">
        <f t="shared" si="71"/>
        <v>0</v>
      </c>
      <c r="T59" s="32"/>
      <c r="U59" s="36"/>
      <c r="V59" s="33"/>
      <c r="W59" s="61">
        <f t="shared" si="72"/>
        <v>1</v>
      </c>
      <c r="X59" s="60">
        <f t="shared" si="73"/>
        <v>0</v>
      </c>
      <c r="Y59" s="59">
        <f t="shared" si="74"/>
        <v>0</v>
      </c>
      <c r="Z59" s="58" t="e">
        <f t="shared" si="75"/>
        <v>#VALUE!</v>
      </c>
      <c r="AA59" s="57" t="e">
        <f t="shared" si="76"/>
        <v>#VALUE!</v>
      </c>
      <c r="AB59" s="56" t="e">
        <f t="shared" si="77"/>
        <v>#VALUE!</v>
      </c>
      <c r="AC59" s="55" t="e">
        <f t="shared" si="78"/>
        <v>#VALUE!</v>
      </c>
      <c r="AD59" s="54" t="e">
        <f t="shared" si="79"/>
        <v>#VALUE!</v>
      </c>
      <c r="AE59" s="53" t="e">
        <f t="shared" si="80"/>
        <v>#VALUE!</v>
      </c>
      <c r="AF59" s="52" t="e">
        <f t="shared" si="81"/>
        <v>#VALUE!</v>
      </c>
      <c r="AG59" s="58" t="e">
        <f t="shared" si="82"/>
        <v>#VALUE!</v>
      </c>
      <c r="AH59" s="57" t="e">
        <f t="shared" si="83"/>
        <v>#VALUE!</v>
      </c>
      <c r="AI59" s="56" t="e">
        <f t="shared" si="84"/>
        <v>#VALUE!</v>
      </c>
      <c r="AJ59" s="55" t="e">
        <f t="shared" si="85"/>
        <v>#VALUE!</v>
      </c>
      <c r="AK59" s="80" t="e">
        <f t="shared" si="86"/>
        <v>#VALUE!</v>
      </c>
      <c r="AL59" s="79" t="e">
        <f t="shared" si="87"/>
        <v>#VALUE!</v>
      </c>
      <c r="AM59" s="45">
        <f t="shared" si="88"/>
        <v>0</v>
      </c>
      <c r="AN59" s="44" t="str">
        <f t="shared" si="89"/>
        <v/>
      </c>
      <c r="AO59" s="17"/>
      <c r="AP59" s="78"/>
      <c r="AQ59" s="78"/>
      <c r="AR59" s="77"/>
      <c r="AS59" s="29"/>
      <c r="AT59" s="33"/>
      <c r="AU59" s="33"/>
      <c r="AV59" s="33"/>
      <c r="AW59" s="33"/>
      <c r="AX59" s="33"/>
      <c r="AY59" s="33"/>
      <c r="AZ59" s="29"/>
      <c r="BA59" s="33"/>
      <c r="BB59" s="33"/>
      <c r="BC59" s="33"/>
      <c r="BD59" s="33"/>
      <c r="BE59" s="33"/>
      <c r="BF59" s="33"/>
      <c r="BG59" s="29"/>
      <c r="BH59" s="29"/>
      <c r="BI59" s="33"/>
      <c r="BJ59" s="33"/>
      <c r="BK59" s="33"/>
      <c r="BL59" s="33"/>
      <c r="BM59" s="33"/>
      <c r="BN59" s="33"/>
      <c r="BO59" s="28"/>
      <c r="BP59" s="30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1"/>
      <c r="CI59" s="29"/>
      <c r="CJ59" s="30"/>
      <c r="CK59" s="29"/>
      <c r="CL59" s="29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</row>
    <row r="60" spans="1:153" s="21" customFormat="1" ht="12.75" customHeight="1" outlineLevel="1" x14ac:dyDescent="0.2">
      <c r="A60" s="43"/>
      <c r="B60" s="94"/>
      <c r="C60" s="95"/>
      <c r="D60" s="92"/>
      <c r="E60" s="90"/>
      <c r="F60" s="91"/>
      <c r="G60" s="90">
        <f t="shared" si="66"/>
        <v>0</v>
      </c>
      <c r="H60" s="89"/>
      <c r="I60" s="88"/>
      <c r="J60" s="87" t="str">
        <f t="shared" si="67"/>
        <v/>
      </c>
      <c r="K60" s="68" t="str">
        <f t="shared" si="68"/>
        <v/>
      </c>
      <c r="L60" s="86"/>
      <c r="M60" s="85"/>
      <c r="N60" s="85">
        <f t="shared" si="69"/>
        <v>0</v>
      </c>
      <c r="O60" s="84" t="str">
        <f>IF(OR(D60="",D60="Honorar"),"",IF(VLOOKUP(D60,Durchschnittssätze!$A$5:$Q$48,5,FALSE)&lt;0,"entfällt für",IF(N60=0,"",ROUND((VLOOKUP(D60,Durchschnittssätze!$A$5:$Q$48,5,FALSE)/39.8*E60),2))))</f>
        <v/>
      </c>
      <c r="P60" s="84" t="str">
        <f>IF(OR(D60="",D60="Honorar"),"",IF(VLOOKUP(D60,Durchschnittssätze!$A$5:$Q$48,9,FALSE)&lt;0,"Beamte",IF(N60=0,"",ROUND((VLOOKUP(D60,Durchschnittssätze!$A$5:$Q$48,9,FALSE)/39.8*E60),2))))</f>
        <v/>
      </c>
      <c r="Q60" s="83" t="str">
        <f>IF(D60="Honorar",N60,IF(P60="Beamte",VLOOKUP(D60,Durchschnittssätze!$A$5:$Q$48,17,FALSE),IF(N60&lt;O60,"keine",ROUND(IF(AND(N60&gt;=O60,N60&lt;P60),VLOOKUP(D60,Durchschnittssätze!$A$5:$Q$48,13,FALSE),VLOOKUP(D60,Durchschnittssätze!$A$5:$Q$48,17,FALSE)),2))))</f>
        <v>keine</v>
      </c>
      <c r="R60" s="82" t="str">
        <f t="shared" si="70"/>
        <v>Förderung</v>
      </c>
      <c r="S60" s="81">
        <f t="shared" si="71"/>
        <v>0</v>
      </c>
      <c r="T60" s="32"/>
      <c r="U60" s="36"/>
      <c r="V60" s="33"/>
      <c r="W60" s="61">
        <f t="shared" si="72"/>
        <v>1</v>
      </c>
      <c r="X60" s="60">
        <f t="shared" si="73"/>
        <v>0</v>
      </c>
      <c r="Y60" s="59">
        <f t="shared" si="74"/>
        <v>0</v>
      </c>
      <c r="Z60" s="58" t="e">
        <f t="shared" si="75"/>
        <v>#VALUE!</v>
      </c>
      <c r="AA60" s="57" t="e">
        <f t="shared" si="76"/>
        <v>#VALUE!</v>
      </c>
      <c r="AB60" s="56" t="e">
        <f t="shared" si="77"/>
        <v>#VALUE!</v>
      </c>
      <c r="AC60" s="55" t="e">
        <f t="shared" si="78"/>
        <v>#VALUE!</v>
      </c>
      <c r="AD60" s="54" t="e">
        <f t="shared" si="79"/>
        <v>#VALUE!</v>
      </c>
      <c r="AE60" s="53" t="e">
        <f t="shared" si="80"/>
        <v>#VALUE!</v>
      </c>
      <c r="AF60" s="52" t="e">
        <f t="shared" si="81"/>
        <v>#VALUE!</v>
      </c>
      <c r="AG60" s="58" t="e">
        <f t="shared" si="82"/>
        <v>#VALUE!</v>
      </c>
      <c r="AH60" s="57" t="e">
        <f t="shared" si="83"/>
        <v>#VALUE!</v>
      </c>
      <c r="AI60" s="56" t="e">
        <f t="shared" si="84"/>
        <v>#VALUE!</v>
      </c>
      <c r="AJ60" s="55" t="e">
        <f t="shared" si="85"/>
        <v>#VALUE!</v>
      </c>
      <c r="AK60" s="80" t="e">
        <f t="shared" si="86"/>
        <v>#VALUE!</v>
      </c>
      <c r="AL60" s="79" t="e">
        <f t="shared" si="87"/>
        <v>#VALUE!</v>
      </c>
      <c r="AM60" s="45">
        <f t="shared" si="88"/>
        <v>0</v>
      </c>
      <c r="AN60" s="44" t="str">
        <f t="shared" si="89"/>
        <v/>
      </c>
      <c r="AO60" s="17"/>
      <c r="AP60" s="78"/>
      <c r="AQ60" s="78"/>
      <c r="AR60" s="77"/>
      <c r="AS60" s="29"/>
      <c r="AT60" s="33"/>
      <c r="AU60" s="33"/>
      <c r="AV60" s="33"/>
      <c r="AW60" s="33"/>
      <c r="AX60" s="33"/>
      <c r="AY60" s="33"/>
      <c r="AZ60" s="29"/>
      <c r="BA60" s="33"/>
      <c r="BB60" s="33"/>
      <c r="BC60" s="33"/>
      <c r="BD60" s="33"/>
      <c r="BE60" s="33"/>
      <c r="BF60" s="33"/>
      <c r="BG60" s="29"/>
      <c r="BH60" s="29"/>
      <c r="BI60" s="33"/>
      <c r="BJ60" s="33"/>
      <c r="BK60" s="33"/>
      <c r="BL60" s="33"/>
      <c r="BM60" s="33"/>
      <c r="BN60" s="33"/>
      <c r="BO60" s="28"/>
      <c r="BP60" s="30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1"/>
      <c r="CI60" s="29"/>
      <c r="CJ60" s="30"/>
      <c r="CK60" s="29"/>
      <c r="CL60" s="29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</row>
    <row r="61" spans="1:153" s="21" customFormat="1" ht="12.75" customHeight="1" outlineLevel="1" x14ac:dyDescent="0.2">
      <c r="A61" s="43"/>
      <c r="B61" s="94"/>
      <c r="C61" s="93"/>
      <c r="D61" s="92"/>
      <c r="E61" s="90"/>
      <c r="F61" s="91"/>
      <c r="G61" s="90">
        <f t="shared" si="66"/>
        <v>0</v>
      </c>
      <c r="H61" s="89"/>
      <c r="I61" s="88"/>
      <c r="J61" s="87" t="str">
        <f t="shared" si="67"/>
        <v/>
      </c>
      <c r="K61" s="68" t="str">
        <f t="shared" si="68"/>
        <v/>
      </c>
      <c r="L61" s="86"/>
      <c r="M61" s="85"/>
      <c r="N61" s="85">
        <f t="shared" si="69"/>
        <v>0</v>
      </c>
      <c r="O61" s="84" t="str">
        <f>IF(OR(D61="",D61="Honorar"),"",IF(VLOOKUP(D61,Durchschnittssätze!$A$5:$Q$48,5,FALSE)&lt;0,"entfällt für",IF(N61=0,"",ROUND((VLOOKUP(D61,Durchschnittssätze!$A$5:$Q$48,5,FALSE)/39.8*E61),2))))</f>
        <v/>
      </c>
      <c r="P61" s="84" t="str">
        <f>IF(OR(D61="",D61="Honorar"),"",IF(VLOOKUP(D61,Durchschnittssätze!$A$5:$Q$48,9,FALSE)&lt;0,"Beamte",IF(N61=0,"",ROUND((VLOOKUP(D61,Durchschnittssätze!$A$5:$Q$48,9,FALSE)/39.8*E61),2))))</f>
        <v/>
      </c>
      <c r="Q61" s="83" t="str">
        <f>IF(D61="Honorar",N61,IF(P61="Beamte",VLOOKUP(D61,Durchschnittssätze!$A$5:$Q$48,17,FALSE),IF(N61&lt;O61,"keine",ROUND(IF(AND(N61&gt;=O61,N61&lt;P61),VLOOKUP(D61,Durchschnittssätze!$A$5:$Q$48,13,FALSE),VLOOKUP(D61,Durchschnittssätze!$A$5:$Q$48,17,FALSE)),2))))</f>
        <v>keine</v>
      </c>
      <c r="R61" s="82" t="str">
        <f t="shared" si="70"/>
        <v>Förderung</v>
      </c>
      <c r="S61" s="81">
        <f t="shared" si="71"/>
        <v>0</v>
      </c>
      <c r="T61" s="32"/>
      <c r="U61" s="36"/>
      <c r="V61" s="33"/>
      <c r="W61" s="61">
        <f t="shared" si="72"/>
        <v>1</v>
      </c>
      <c r="X61" s="60">
        <f t="shared" si="73"/>
        <v>0</v>
      </c>
      <c r="Y61" s="59">
        <f t="shared" si="74"/>
        <v>0</v>
      </c>
      <c r="Z61" s="58" t="e">
        <f t="shared" si="75"/>
        <v>#VALUE!</v>
      </c>
      <c r="AA61" s="57" t="e">
        <f t="shared" si="76"/>
        <v>#VALUE!</v>
      </c>
      <c r="AB61" s="56" t="e">
        <f t="shared" si="77"/>
        <v>#VALUE!</v>
      </c>
      <c r="AC61" s="55" t="e">
        <f t="shared" si="78"/>
        <v>#VALUE!</v>
      </c>
      <c r="AD61" s="54" t="e">
        <f t="shared" si="79"/>
        <v>#VALUE!</v>
      </c>
      <c r="AE61" s="53" t="e">
        <f t="shared" si="80"/>
        <v>#VALUE!</v>
      </c>
      <c r="AF61" s="52" t="e">
        <f t="shared" si="81"/>
        <v>#VALUE!</v>
      </c>
      <c r="AG61" s="58" t="e">
        <f t="shared" si="82"/>
        <v>#VALUE!</v>
      </c>
      <c r="AH61" s="57" t="e">
        <f t="shared" si="83"/>
        <v>#VALUE!</v>
      </c>
      <c r="AI61" s="56" t="e">
        <f t="shared" si="84"/>
        <v>#VALUE!</v>
      </c>
      <c r="AJ61" s="55" t="e">
        <f t="shared" si="85"/>
        <v>#VALUE!</v>
      </c>
      <c r="AK61" s="80" t="e">
        <f t="shared" si="86"/>
        <v>#VALUE!</v>
      </c>
      <c r="AL61" s="79" t="e">
        <f t="shared" si="87"/>
        <v>#VALUE!</v>
      </c>
      <c r="AM61" s="45">
        <f t="shared" si="88"/>
        <v>0</v>
      </c>
      <c r="AN61" s="44" t="str">
        <f t="shared" si="89"/>
        <v/>
      </c>
      <c r="AO61" s="17"/>
      <c r="AP61" s="78"/>
      <c r="AQ61" s="78"/>
      <c r="AR61" s="77"/>
      <c r="AS61" s="29"/>
      <c r="AT61" s="33"/>
      <c r="AU61" s="33"/>
      <c r="AV61" s="33"/>
      <c r="AW61" s="33"/>
      <c r="AX61" s="33"/>
      <c r="AY61" s="33"/>
      <c r="AZ61" s="29"/>
      <c r="BA61" s="33"/>
      <c r="BB61" s="33"/>
      <c r="BC61" s="33"/>
      <c r="BD61" s="33"/>
      <c r="BE61" s="33"/>
      <c r="BF61" s="33"/>
      <c r="BG61" s="29"/>
      <c r="BH61" s="29"/>
      <c r="BI61" s="33"/>
      <c r="BJ61" s="33"/>
      <c r="BK61" s="33"/>
      <c r="BL61" s="33"/>
      <c r="BM61" s="33"/>
      <c r="BN61" s="33"/>
      <c r="BO61" s="28"/>
      <c r="BP61" s="30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1"/>
      <c r="CI61" s="29"/>
      <c r="CJ61" s="30"/>
      <c r="CK61" s="29"/>
      <c r="CL61" s="29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</row>
    <row r="62" spans="1:153" s="21" customFormat="1" ht="12.75" customHeight="1" outlineLevel="1" x14ac:dyDescent="0.2">
      <c r="A62" s="43"/>
      <c r="B62" s="94"/>
      <c r="C62" s="95"/>
      <c r="D62" s="92"/>
      <c r="E62" s="90"/>
      <c r="F62" s="91"/>
      <c r="G62" s="90">
        <f t="shared" si="66"/>
        <v>0</v>
      </c>
      <c r="H62" s="89"/>
      <c r="I62" s="88"/>
      <c r="J62" s="87" t="str">
        <f t="shared" si="67"/>
        <v/>
      </c>
      <c r="K62" s="68" t="str">
        <f t="shared" si="68"/>
        <v/>
      </c>
      <c r="L62" s="86"/>
      <c r="M62" s="85"/>
      <c r="N62" s="85">
        <f t="shared" si="69"/>
        <v>0</v>
      </c>
      <c r="O62" s="84" t="str">
        <f>IF(OR(D62="",D62="Honorar"),"",IF(VLOOKUP(D62,Durchschnittssätze!$A$5:$Q$48,5,FALSE)&lt;0,"entfällt für",IF(N62=0,"",ROUND((VLOOKUP(D62,Durchschnittssätze!$A$5:$Q$48,5,FALSE)/39.8*E62),2))))</f>
        <v/>
      </c>
      <c r="P62" s="84" t="str">
        <f>IF(OR(D62="",D62="Honorar"),"",IF(VLOOKUP(D62,Durchschnittssätze!$A$5:$Q$48,9,FALSE)&lt;0,"Beamte",IF(N62=0,"",ROUND((VLOOKUP(D62,Durchschnittssätze!$A$5:$Q$48,9,FALSE)/39.8*E62),2))))</f>
        <v/>
      </c>
      <c r="Q62" s="83" t="str">
        <f>IF(D62="Honorar",N62,IF(P62="Beamte",VLOOKUP(D62,Durchschnittssätze!$A$5:$Q$48,17,FALSE),IF(N62&lt;O62,"keine",ROUND(IF(AND(N62&gt;=O62,N62&lt;P62),VLOOKUP(D62,Durchschnittssätze!$A$5:$Q$48,13,FALSE),VLOOKUP(D62,Durchschnittssätze!$A$5:$Q$48,17,FALSE)),2))))</f>
        <v>keine</v>
      </c>
      <c r="R62" s="82" t="str">
        <f t="shared" si="70"/>
        <v>Förderung</v>
      </c>
      <c r="S62" s="81">
        <f t="shared" si="71"/>
        <v>0</v>
      </c>
      <c r="T62" s="32"/>
      <c r="U62" s="36"/>
      <c r="V62" s="33"/>
      <c r="W62" s="61">
        <f t="shared" si="72"/>
        <v>1</v>
      </c>
      <c r="X62" s="60">
        <f t="shared" si="73"/>
        <v>0</v>
      </c>
      <c r="Y62" s="59">
        <f t="shared" si="74"/>
        <v>0</v>
      </c>
      <c r="Z62" s="58" t="e">
        <f t="shared" si="75"/>
        <v>#VALUE!</v>
      </c>
      <c r="AA62" s="57" t="e">
        <f t="shared" si="76"/>
        <v>#VALUE!</v>
      </c>
      <c r="AB62" s="56" t="e">
        <f t="shared" si="77"/>
        <v>#VALUE!</v>
      </c>
      <c r="AC62" s="55" t="e">
        <f t="shared" si="78"/>
        <v>#VALUE!</v>
      </c>
      <c r="AD62" s="54" t="e">
        <f t="shared" si="79"/>
        <v>#VALUE!</v>
      </c>
      <c r="AE62" s="53" t="e">
        <f t="shared" si="80"/>
        <v>#VALUE!</v>
      </c>
      <c r="AF62" s="52" t="e">
        <f t="shared" si="81"/>
        <v>#VALUE!</v>
      </c>
      <c r="AG62" s="58" t="e">
        <f t="shared" si="82"/>
        <v>#VALUE!</v>
      </c>
      <c r="AH62" s="57" t="e">
        <f t="shared" si="83"/>
        <v>#VALUE!</v>
      </c>
      <c r="AI62" s="56" t="e">
        <f t="shared" si="84"/>
        <v>#VALUE!</v>
      </c>
      <c r="AJ62" s="55" t="e">
        <f t="shared" si="85"/>
        <v>#VALUE!</v>
      </c>
      <c r="AK62" s="80" t="e">
        <f t="shared" si="86"/>
        <v>#VALUE!</v>
      </c>
      <c r="AL62" s="79" t="e">
        <f t="shared" si="87"/>
        <v>#VALUE!</v>
      </c>
      <c r="AM62" s="45">
        <f t="shared" si="88"/>
        <v>0</v>
      </c>
      <c r="AN62" s="44" t="str">
        <f t="shared" si="89"/>
        <v/>
      </c>
      <c r="AO62" s="17"/>
      <c r="AP62" s="78"/>
      <c r="AQ62" s="78"/>
      <c r="AR62" s="77"/>
      <c r="AS62" s="29"/>
      <c r="AT62" s="33"/>
      <c r="AU62" s="33"/>
      <c r="AV62" s="33"/>
      <c r="AW62" s="33"/>
      <c r="AX62" s="33"/>
      <c r="AY62" s="33"/>
      <c r="AZ62" s="29"/>
      <c r="BA62" s="33"/>
      <c r="BB62" s="33"/>
      <c r="BC62" s="33"/>
      <c r="BD62" s="33"/>
      <c r="BE62" s="33"/>
      <c r="BF62" s="33"/>
      <c r="BG62" s="29"/>
      <c r="BH62" s="29"/>
      <c r="BI62" s="33"/>
      <c r="BJ62" s="33"/>
      <c r="BK62" s="33"/>
      <c r="BL62" s="33"/>
      <c r="BM62" s="33"/>
      <c r="BN62" s="33"/>
      <c r="BO62" s="28"/>
      <c r="BP62" s="30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1"/>
      <c r="CI62" s="29"/>
      <c r="CJ62" s="30"/>
      <c r="CK62" s="29"/>
      <c r="CL62" s="29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</row>
    <row r="63" spans="1:153" s="21" customFormat="1" ht="12.75" customHeight="1" outlineLevel="1" x14ac:dyDescent="0.2">
      <c r="A63" s="43"/>
      <c r="B63" s="94"/>
      <c r="C63" s="95"/>
      <c r="D63" s="92"/>
      <c r="E63" s="90"/>
      <c r="F63" s="91"/>
      <c r="G63" s="90">
        <f t="shared" si="66"/>
        <v>0</v>
      </c>
      <c r="H63" s="89"/>
      <c r="I63" s="88"/>
      <c r="J63" s="87" t="str">
        <f t="shared" si="67"/>
        <v/>
      </c>
      <c r="K63" s="68" t="str">
        <f t="shared" si="68"/>
        <v/>
      </c>
      <c r="L63" s="86"/>
      <c r="M63" s="85"/>
      <c r="N63" s="85">
        <f t="shared" si="69"/>
        <v>0</v>
      </c>
      <c r="O63" s="84" t="str">
        <f>IF(OR(D63="",D63="Honorar"),"",IF(VLOOKUP(D63,Durchschnittssätze!$A$5:$Q$48,5,FALSE)&lt;0,"entfällt für",IF(N63=0,"",ROUND((VLOOKUP(D63,Durchschnittssätze!$A$5:$Q$48,5,FALSE)/39.8*E63),2))))</f>
        <v/>
      </c>
      <c r="P63" s="84" t="str">
        <f>IF(OR(D63="",D63="Honorar"),"",IF(VLOOKUP(D63,Durchschnittssätze!$A$5:$Q$48,9,FALSE)&lt;0,"Beamte",IF(N63=0,"",ROUND((VLOOKUP(D63,Durchschnittssätze!$A$5:$Q$48,9,FALSE)/39.8*E63),2))))</f>
        <v/>
      </c>
      <c r="Q63" s="83" t="str">
        <f>IF(D63="Honorar",N63,IF(P63="Beamte",VLOOKUP(D63,Durchschnittssätze!$A$5:$Q$48,17,FALSE),IF(N63&lt;O63,"keine",ROUND(IF(AND(N63&gt;=O63,N63&lt;P63),VLOOKUP(D63,Durchschnittssätze!$A$5:$Q$48,13,FALSE),VLOOKUP(D63,Durchschnittssätze!$A$5:$Q$48,17,FALSE)),2))))</f>
        <v>keine</v>
      </c>
      <c r="R63" s="82" t="str">
        <f t="shared" si="70"/>
        <v>Förderung</v>
      </c>
      <c r="S63" s="81">
        <f t="shared" si="71"/>
        <v>0</v>
      </c>
      <c r="T63" s="32"/>
      <c r="U63" s="36"/>
      <c r="V63" s="33"/>
      <c r="W63" s="61">
        <f t="shared" si="72"/>
        <v>1</v>
      </c>
      <c r="X63" s="60">
        <f t="shared" si="73"/>
        <v>0</v>
      </c>
      <c r="Y63" s="59">
        <f t="shared" si="74"/>
        <v>0</v>
      </c>
      <c r="Z63" s="58" t="e">
        <f t="shared" si="75"/>
        <v>#VALUE!</v>
      </c>
      <c r="AA63" s="57" t="e">
        <f t="shared" si="76"/>
        <v>#VALUE!</v>
      </c>
      <c r="AB63" s="56" t="e">
        <f t="shared" si="77"/>
        <v>#VALUE!</v>
      </c>
      <c r="AC63" s="55" t="e">
        <f t="shared" si="78"/>
        <v>#VALUE!</v>
      </c>
      <c r="AD63" s="54" t="e">
        <f t="shared" si="79"/>
        <v>#VALUE!</v>
      </c>
      <c r="AE63" s="53" t="e">
        <f t="shared" si="80"/>
        <v>#VALUE!</v>
      </c>
      <c r="AF63" s="52" t="e">
        <f t="shared" si="81"/>
        <v>#VALUE!</v>
      </c>
      <c r="AG63" s="58" t="e">
        <f t="shared" si="82"/>
        <v>#VALUE!</v>
      </c>
      <c r="AH63" s="57" t="e">
        <f t="shared" si="83"/>
        <v>#VALUE!</v>
      </c>
      <c r="AI63" s="56" t="e">
        <f t="shared" si="84"/>
        <v>#VALUE!</v>
      </c>
      <c r="AJ63" s="55" t="e">
        <f t="shared" si="85"/>
        <v>#VALUE!</v>
      </c>
      <c r="AK63" s="80" t="e">
        <f t="shared" si="86"/>
        <v>#VALUE!</v>
      </c>
      <c r="AL63" s="79" t="e">
        <f t="shared" si="87"/>
        <v>#VALUE!</v>
      </c>
      <c r="AM63" s="45">
        <f t="shared" si="88"/>
        <v>0</v>
      </c>
      <c r="AN63" s="44" t="str">
        <f t="shared" si="89"/>
        <v/>
      </c>
      <c r="AO63" s="17"/>
      <c r="AP63" s="78"/>
      <c r="AQ63" s="78"/>
      <c r="AR63" s="77"/>
      <c r="AS63" s="29"/>
      <c r="AT63" s="33"/>
      <c r="AU63" s="33"/>
      <c r="AV63" s="33"/>
      <c r="AW63" s="33"/>
      <c r="AX63" s="33"/>
      <c r="AY63" s="33"/>
      <c r="AZ63" s="29"/>
      <c r="BA63" s="33"/>
      <c r="BB63" s="33"/>
      <c r="BC63" s="33"/>
      <c r="BD63" s="33"/>
      <c r="BE63" s="33"/>
      <c r="BF63" s="33"/>
      <c r="BG63" s="29"/>
      <c r="BH63" s="29"/>
      <c r="BI63" s="33"/>
      <c r="BJ63" s="33"/>
      <c r="BK63" s="33"/>
      <c r="BL63" s="33"/>
      <c r="BM63" s="33"/>
      <c r="BN63" s="33"/>
      <c r="BO63" s="28"/>
      <c r="BP63" s="30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1"/>
      <c r="CI63" s="29"/>
      <c r="CJ63" s="30"/>
      <c r="CK63" s="29"/>
      <c r="CL63" s="29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</row>
    <row r="64" spans="1:153" s="21" customFormat="1" ht="12.75" customHeight="1" outlineLevel="1" x14ac:dyDescent="0.2">
      <c r="A64" s="43"/>
      <c r="B64" s="94"/>
      <c r="C64" s="93"/>
      <c r="D64" s="92"/>
      <c r="E64" s="90"/>
      <c r="F64" s="91"/>
      <c r="G64" s="90">
        <f t="shared" si="66"/>
        <v>0</v>
      </c>
      <c r="H64" s="89"/>
      <c r="I64" s="88"/>
      <c r="J64" s="87" t="str">
        <f t="shared" si="67"/>
        <v/>
      </c>
      <c r="K64" s="68" t="str">
        <f t="shared" si="68"/>
        <v/>
      </c>
      <c r="L64" s="86"/>
      <c r="M64" s="85"/>
      <c r="N64" s="85">
        <f t="shared" si="69"/>
        <v>0</v>
      </c>
      <c r="O64" s="84" t="str">
        <f>IF(OR(D64="",D64="Honorar"),"",IF(VLOOKUP(D64,Durchschnittssätze!$A$5:$Q$48,5,FALSE)&lt;0,"entfällt für",IF(N64=0,"",ROUND((VLOOKUP(D64,Durchschnittssätze!$A$5:$Q$48,5,FALSE)/39.8*E64),2))))</f>
        <v/>
      </c>
      <c r="P64" s="84" t="str">
        <f>IF(OR(D64="",D64="Honorar"),"",IF(VLOOKUP(D64,Durchschnittssätze!$A$5:$Q$48,9,FALSE)&lt;0,"Beamte",IF(N64=0,"",ROUND((VLOOKUP(D64,Durchschnittssätze!$A$5:$Q$48,9,FALSE)/39.8*E64),2))))</f>
        <v/>
      </c>
      <c r="Q64" s="83" t="str">
        <f>IF(D64="Honorar",N64,IF(P64="Beamte",VLOOKUP(D64,Durchschnittssätze!$A$5:$Q$48,17,FALSE),IF(N64&lt;O64,"keine",ROUND(IF(AND(N64&gt;=O64,N64&lt;P64),VLOOKUP(D64,Durchschnittssätze!$A$5:$Q$48,13,FALSE),VLOOKUP(D64,Durchschnittssätze!$A$5:$Q$48,17,FALSE)),2))))</f>
        <v>keine</v>
      </c>
      <c r="R64" s="82" t="str">
        <f t="shared" si="70"/>
        <v>Förderung</v>
      </c>
      <c r="S64" s="81">
        <f t="shared" si="71"/>
        <v>0</v>
      </c>
      <c r="T64" s="32"/>
      <c r="U64" s="36"/>
      <c r="V64" s="33"/>
      <c r="W64" s="61">
        <f t="shared" si="72"/>
        <v>1</v>
      </c>
      <c r="X64" s="60">
        <f t="shared" si="73"/>
        <v>0</v>
      </c>
      <c r="Y64" s="59">
        <f t="shared" si="74"/>
        <v>0</v>
      </c>
      <c r="Z64" s="58" t="e">
        <f t="shared" si="75"/>
        <v>#VALUE!</v>
      </c>
      <c r="AA64" s="57" t="e">
        <f t="shared" si="76"/>
        <v>#VALUE!</v>
      </c>
      <c r="AB64" s="56" t="e">
        <f t="shared" si="77"/>
        <v>#VALUE!</v>
      </c>
      <c r="AC64" s="55" t="e">
        <f t="shared" si="78"/>
        <v>#VALUE!</v>
      </c>
      <c r="AD64" s="54" t="e">
        <f t="shared" si="79"/>
        <v>#VALUE!</v>
      </c>
      <c r="AE64" s="53" t="e">
        <f t="shared" si="80"/>
        <v>#VALUE!</v>
      </c>
      <c r="AF64" s="52" t="e">
        <f t="shared" si="81"/>
        <v>#VALUE!</v>
      </c>
      <c r="AG64" s="58" t="e">
        <f t="shared" si="82"/>
        <v>#VALUE!</v>
      </c>
      <c r="AH64" s="57" t="e">
        <f t="shared" si="83"/>
        <v>#VALUE!</v>
      </c>
      <c r="AI64" s="56" t="e">
        <f t="shared" si="84"/>
        <v>#VALUE!</v>
      </c>
      <c r="AJ64" s="55" t="e">
        <f t="shared" si="85"/>
        <v>#VALUE!</v>
      </c>
      <c r="AK64" s="80" t="e">
        <f t="shared" si="86"/>
        <v>#VALUE!</v>
      </c>
      <c r="AL64" s="79" t="e">
        <f t="shared" si="87"/>
        <v>#VALUE!</v>
      </c>
      <c r="AM64" s="45">
        <f t="shared" si="88"/>
        <v>0</v>
      </c>
      <c r="AN64" s="44" t="str">
        <f t="shared" si="89"/>
        <v/>
      </c>
      <c r="AO64" s="17"/>
      <c r="AP64" s="78"/>
      <c r="AQ64" s="78"/>
      <c r="AR64" s="77"/>
      <c r="AS64" s="29"/>
      <c r="AT64" s="33"/>
      <c r="AU64" s="33"/>
      <c r="AV64" s="33"/>
      <c r="AW64" s="33"/>
      <c r="AX64" s="33"/>
      <c r="AY64" s="33"/>
      <c r="AZ64" s="29"/>
      <c r="BA64" s="33"/>
      <c r="BB64" s="33"/>
      <c r="BC64" s="33"/>
      <c r="BD64" s="33"/>
      <c r="BE64" s="33"/>
      <c r="BF64" s="33"/>
      <c r="BG64" s="29"/>
      <c r="BH64" s="29"/>
      <c r="BI64" s="33"/>
      <c r="BJ64" s="33"/>
      <c r="BK64" s="33"/>
      <c r="BL64" s="33"/>
      <c r="BM64" s="33"/>
      <c r="BN64" s="33"/>
      <c r="BO64" s="28"/>
      <c r="BP64" s="30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1"/>
      <c r="CI64" s="29"/>
      <c r="CJ64" s="30"/>
      <c r="CK64" s="29"/>
      <c r="CL64" s="29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</row>
    <row r="65" spans="1:153" s="21" customFormat="1" ht="12.75" customHeight="1" outlineLevel="1" x14ac:dyDescent="0.2">
      <c r="A65" s="43"/>
      <c r="B65" s="94"/>
      <c r="C65" s="95"/>
      <c r="D65" s="92"/>
      <c r="E65" s="90"/>
      <c r="F65" s="91"/>
      <c r="G65" s="90">
        <f t="shared" si="66"/>
        <v>0</v>
      </c>
      <c r="H65" s="89"/>
      <c r="I65" s="88"/>
      <c r="J65" s="87" t="str">
        <f t="shared" si="67"/>
        <v/>
      </c>
      <c r="K65" s="68" t="str">
        <f t="shared" si="68"/>
        <v/>
      </c>
      <c r="L65" s="86"/>
      <c r="M65" s="85"/>
      <c r="N65" s="85">
        <f t="shared" si="69"/>
        <v>0</v>
      </c>
      <c r="O65" s="84" t="str">
        <f>IF(OR(D65="",D65="Honorar"),"",IF(VLOOKUP(D65,Durchschnittssätze!$A$5:$Q$48,5,FALSE)&lt;0,"entfällt für",IF(N65=0,"",ROUND((VLOOKUP(D65,Durchschnittssätze!$A$5:$Q$48,5,FALSE)/39.8*E65),2))))</f>
        <v/>
      </c>
      <c r="P65" s="84" t="str">
        <f>IF(OR(D65="",D65="Honorar"),"",IF(VLOOKUP(D65,Durchschnittssätze!$A$5:$Q$48,9,FALSE)&lt;0,"Beamte",IF(N65=0,"",ROUND((VLOOKUP(D65,Durchschnittssätze!$A$5:$Q$48,9,FALSE)/39.8*E65),2))))</f>
        <v/>
      </c>
      <c r="Q65" s="83" t="str">
        <f>IF(D65="Honorar",N65,IF(P65="Beamte",VLOOKUP(D65,Durchschnittssätze!$A$5:$Q$48,17,FALSE),IF(N65&lt;O65,"keine",ROUND(IF(AND(N65&gt;=O65,N65&lt;P65),VLOOKUP(D65,Durchschnittssätze!$A$5:$Q$48,13,FALSE),VLOOKUP(D65,Durchschnittssätze!$A$5:$Q$48,17,FALSE)),2))))</f>
        <v>keine</v>
      </c>
      <c r="R65" s="82" t="str">
        <f t="shared" si="70"/>
        <v>Förderung</v>
      </c>
      <c r="S65" s="81">
        <f t="shared" si="71"/>
        <v>0</v>
      </c>
      <c r="T65" s="32"/>
      <c r="U65" s="36"/>
      <c r="V65" s="33"/>
      <c r="W65" s="61">
        <f t="shared" si="72"/>
        <v>1</v>
      </c>
      <c r="X65" s="60">
        <f t="shared" si="73"/>
        <v>0</v>
      </c>
      <c r="Y65" s="59">
        <f t="shared" si="74"/>
        <v>0</v>
      </c>
      <c r="Z65" s="58" t="e">
        <f t="shared" si="75"/>
        <v>#VALUE!</v>
      </c>
      <c r="AA65" s="57" t="e">
        <f t="shared" si="76"/>
        <v>#VALUE!</v>
      </c>
      <c r="AB65" s="56" t="e">
        <f t="shared" si="77"/>
        <v>#VALUE!</v>
      </c>
      <c r="AC65" s="55" t="e">
        <f t="shared" si="78"/>
        <v>#VALUE!</v>
      </c>
      <c r="AD65" s="54" t="e">
        <f t="shared" si="79"/>
        <v>#VALUE!</v>
      </c>
      <c r="AE65" s="53" t="e">
        <f t="shared" si="80"/>
        <v>#VALUE!</v>
      </c>
      <c r="AF65" s="52" t="e">
        <f t="shared" si="81"/>
        <v>#VALUE!</v>
      </c>
      <c r="AG65" s="58" t="e">
        <f t="shared" si="82"/>
        <v>#VALUE!</v>
      </c>
      <c r="AH65" s="57" t="e">
        <f t="shared" si="83"/>
        <v>#VALUE!</v>
      </c>
      <c r="AI65" s="56" t="e">
        <f t="shared" si="84"/>
        <v>#VALUE!</v>
      </c>
      <c r="AJ65" s="55" t="e">
        <f t="shared" si="85"/>
        <v>#VALUE!</v>
      </c>
      <c r="AK65" s="80" t="e">
        <f t="shared" si="86"/>
        <v>#VALUE!</v>
      </c>
      <c r="AL65" s="79" t="e">
        <f t="shared" si="87"/>
        <v>#VALUE!</v>
      </c>
      <c r="AM65" s="45">
        <f t="shared" si="88"/>
        <v>0</v>
      </c>
      <c r="AN65" s="44" t="str">
        <f t="shared" si="89"/>
        <v/>
      </c>
      <c r="AO65" s="17"/>
      <c r="AP65" s="78"/>
      <c r="AQ65" s="78"/>
      <c r="AR65" s="77"/>
      <c r="AS65" s="29"/>
      <c r="AT65" s="33"/>
      <c r="AU65" s="33"/>
      <c r="AV65" s="33"/>
      <c r="AW65" s="33"/>
      <c r="AX65" s="33"/>
      <c r="AY65" s="33"/>
      <c r="AZ65" s="29"/>
      <c r="BA65" s="33"/>
      <c r="BB65" s="33"/>
      <c r="BC65" s="33"/>
      <c r="BD65" s="33"/>
      <c r="BE65" s="33"/>
      <c r="BF65" s="33"/>
      <c r="BG65" s="29"/>
      <c r="BH65" s="29"/>
      <c r="BI65" s="33"/>
      <c r="BJ65" s="33"/>
      <c r="BK65" s="33"/>
      <c r="BL65" s="33"/>
      <c r="BM65" s="33"/>
      <c r="BN65" s="33"/>
      <c r="BO65" s="28"/>
      <c r="BP65" s="30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1"/>
      <c r="CI65" s="29"/>
      <c r="CJ65" s="30"/>
      <c r="CK65" s="29"/>
      <c r="CL65" s="29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</row>
    <row r="66" spans="1:153" s="21" customFormat="1" ht="12.75" customHeight="1" outlineLevel="1" x14ac:dyDescent="0.2">
      <c r="A66" s="43"/>
      <c r="B66" s="94"/>
      <c r="C66" s="95"/>
      <c r="D66" s="92"/>
      <c r="E66" s="90"/>
      <c r="F66" s="91"/>
      <c r="G66" s="90">
        <f t="shared" si="66"/>
        <v>0</v>
      </c>
      <c r="H66" s="89"/>
      <c r="I66" s="88"/>
      <c r="J66" s="87" t="str">
        <f t="shared" si="67"/>
        <v/>
      </c>
      <c r="K66" s="68" t="str">
        <f t="shared" si="68"/>
        <v/>
      </c>
      <c r="L66" s="86"/>
      <c r="M66" s="85"/>
      <c r="N66" s="85">
        <f t="shared" si="69"/>
        <v>0</v>
      </c>
      <c r="O66" s="84" t="str">
        <f>IF(OR(D66="",D66="Honorar"),"",IF(VLOOKUP(D66,Durchschnittssätze!$A$5:$Q$48,5,FALSE)&lt;0,"entfällt für",IF(N66=0,"",ROUND((VLOOKUP(D66,Durchschnittssätze!$A$5:$Q$48,5,FALSE)/39.8*E66),2))))</f>
        <v/>
      </c>
      <c r="P66" s="84" t="str">
        <f>IF(OR(D66="",D66="Honorar"),"",IF(VLOOKUP(D66,Durchschnittssätze!$A$5:$Q$48,9,FALSE)&lt;0,"Beamte",IF(N66=0,"",ROUND((VLOOKUP(D66,Durchschnittssätze!$A$5:$Q$48,9,FALSE)/39.8*E66),2))))</f>
        <v/>
      </c>
      <c r="Q66" s="83" t="str">
        <f>IF(D66="Honorar",N66,IF(P66="Beamte",VLOOKUP(D66,Durchschnittssätze!$A$5:$Q$48,17,FALSE),IF(N66&lt;O66,"keine",ROUND(IF(AND(N66&gt;=O66,N66&lt;P66),VLOOKUP(D66,Durchschnittssätze!$A$5:$Q$48,13,FALSE),VLOOKUP(D66,Durchschnittssätze!$A$5:$Q$48,17,FALSE)),2))))</f>
        <v>keine</v>
      </c>
      <c r="R66" s="82" t="str">
        <f t="shared" si="70"/>
        <v>Förderung</v>
      </c>
      <c r="S66" s="81">
        <f t="shared" si="71"/>
        <v>0</v>
      </c>
      <c r="T66" s="32"/>
      <c r="U66" s="36"/>
      <c r="V66" s="33"/>
      <c r="W66" s="61">
        <f t="shared" si="72"/>
        <v>1</v>
      </c>
      <c r="X66" s="60">
        <f t="shared" si="73"/>
        <v>0</v>
      </c>
      <c r="Y66" s="59">
        <f t="shared" si="74"/>
        <v>0</v>
      </c>
      <c r="Z66" s="58" t="e">
        <f t="shared" si="75"/>
        <v>#VALUE!</v>
      </c>
      <c r="AA66" s="57" t="e">
        <f t="shared" si="76"/>
        <v>#VALUE!</v>
      </c>
      <c r="AB66" s="56" t="e">
        <f t="shared" si="77"/>
        <v>#VALUE!</v>
      </c>
      <c r="AC66" s="55" t="e">
        <f t="shared" si="78"/>
        <v>#VALUE!</v>
      </c>
      <c r="AD66" s="54" t="e">
        <f t="shared" si="79"/>
        <v>#VALUE!</v>
      </c>
      <c r="AE66" s="53" t="e">
        <f t="shared" si="80"/>
        <v>#VALUE!</v>
      </c>
      <c r="AF66" s="52" t="e">
        <f t="shared" si="81"/>
        <v>#VALUE!</v>
      </c>
      <c r="AG66" s="58" t="e">
        <f t="shared" si="82"/>
        <v>#VALUE!</v>
      </c>
      <c r="AH66" s="57" t="e">
        <f t="shared" si="83"/>
        <v>#VALUE!</v>
      </c>
      <c r="AI66" s="56" t="e">
        <f t="shared" si="84"/>
        <v>#VALUE!</v>
      </c>
      <c r="AJ66" s="55" t="e">
        <f t="shared" si="85"/>
        <v>#VALUE!</v>
      </c>
      <c r="AK66" s="80" t="e">
        <f t="shared" si="86"/>
        <v>#VALUE!</v>
      </c>
      <c r="AL66" s="79" t="e">
        <f t="shared" si="87"/>
        <v>#VALUE!</v>
      </c>
      <c r="AM66" s="45">
        <f t="shared" si="88"/>
        <v>0</v>
      </c>
      <c r="AN66" s="44" t="str">
        <f t="shared" si="89"/>
        <v/>
      </c>
      <c r="AO66" s="17"/>
      <c r="AP66" s="78"/>
      <c r="AQ66" s="78"/>
      <c r="AR66" s="77"/>
      <c r="AS66" s="29"/>
      <c r="AT66" s="33"/>
      <c r="AU66" s="33"/>
      <c r="AV66" s="33"/>
      <c r="AW66" s="33"/>
      <c r="AX66" s="33"/>
      <c r="AY66" s="33"/>
      <c r="AZ66" s="29"/>
      <c r="BA66" s="33"/>
      <c r="BB66" s="33"/>
      <c r="BC66" s="33"/>
      <c r="BD66" s="33"/>
      <c r="BE66" s="33"/>
      <c r="BF66" s="33"/>
      <c r="BG66" s="29"/>
      <c r="BH66" s="29"/>
      <c r="BI66" s="33"/>
      <c r="BJ66" s="33"/>
      <c r="BK66" s="33"/>
      <c r="BL66" s="33"/>
      <c r="BM66" s="33"/>
      <c r="BN66" s="33"/>
      <c r="BO66" s="28"/>
      <c r="BP66" s="30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1"/>
      <c r="CI66" s="29"/>
      <c r="CJ66" s="30"/>
      <c r="CK66" s="29"/>
      <c r="CL66" s="29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</row>
    <row r="67" spans="1:153" s="21" customFormat="1" ht="12.75" customHeight="1" outlineLevel="1" x14ac:dyDescent="0.2">
      <c r="A67" s="43"/>
      <c r="B67" s="94"/>
      <c r="C67" s="93"/>
      <c r="D67" s="92"/>
      <c r="E67" s="90"/>
      <c r="F67" s="91"/>
      <c r="G67" s="90">
        <f t="shared" si="66"/>
        <v>0</v>
      </c>
      <c r="H67" s="89"/>
      <c r="I67" s="88"/>
      <c r="J67" s="87" t="str">
        <f t="shared" si="67"/>
        <v/>
      </c>
      <c r="K67" s="68" t="str">
        <f t="shared" si="68"/>
        <v/>
      </c>
      <c r="L67" s="86"/>
      <c r="M67" s="85"/>
      <c r="N67" s="85">
        <f t="shared" si="69"/>
        <v>0</v>
      </c>
      <c r="O67" s="84" t="str">
        <f>IF(OR(D67="",D67="Honorar"),"",IF(VLOOKUP(D67,Durchschnittssätze!$A$5:$Q$48,5,FALSE)&lt;0,"entfällt für",IF(N67=0,"",ROUND((VLOOKUP(D67,Durchschnittssätze!$A$5:$Q$48,5,FALSE)/39.8*E67),2))))</f>
        <v/>
      </c>
      <c r="P67" s="84" t="str">
        <f>IF(OR(D67="",D67="Honorar"),"",IF(VLOOKUP(D67,Durchschnittssätze!$A$5:$Q$48,9,FALSE)&lt;0,"Beamte",IF(N67=0,"",ROUND((VLOOKUP(D67,Durchschnittssätze!$A$5:$Q$48,9,FALSE)/39.8*E67),2))))</f>
        <v/>
      </c>
      <c r="Q67" s="83" t="str">
        <f>IF(D67="Honorar",N67,IF(P67="Beamte",VLOOKUP(D67,Durchschnittssätze!$A$5:$Q$48,17,FALSE),IF(N67&lt;O67,"keine",ROUND(IF(AND(N67&gt;=O67,N67&lt;P67),VLOOKUP(D67,Durchschnittssätze!$A$5:$Q$48,13,FALSE),VLOOKUP(D67,Durchschnittssätze!$A$5:$Q$48,17,FALSE)),2))))</f>
        <v>keine</v>
      </c>
      <c r="R67" s="82" t="str">
        <f t="shared" si="70"/>
        <v>Förderung</v>
      </c>
      <c r="S67" s="81">
        <f t="shared" si="71"/>
        <v>0</v>
      </c>
      <c r="T67" s="32"/>
      <c r="U67" s="36"/>
      <c r="V67" s="33"/>
      <c r="W67" s="61">
        <f t="shared" si="72"/>
        <v>1</v>
      </c>
      <c r="X67" s="60">
        <f t="shared" si="73"/>
        <v>0</v>
      </c>
      <c r="Y67" s="59">
        <f t="shared" si="74"/>
        <v>0</v>
      </c>
      <c r="Z67" s="58" t="e">
        <f t="shared" si="75"/>
        <v>#VALUE!</v>
      </c>
      <c r="AA67" s="57" t="e">
        <f t="shared" si="76"/>
        <v>#VALUE!</v>
      </c>
      <c r="AB67" s="56" t="e">
        <f t="shared" si="77"/>
        <v>#VALUE!</v>
      </c>
      <c r="AC67" s="55" t="e">
        <f t="shared" si="78"/>
        <v>#VALUE!</v>
      </c>
      <c r="AD67" s="54" t="e">
        <f t="shared" si="79"/>
        <v>#VALUE!</v>
      </c>
      <c r="AE67" s="53" t="e">
        <f t="shared" si="80"/>
        <v>#VALUE!</v>
      </c>
      <c r="AF67" s="52" t="e">
        <f t="shared" si="81"/>
        <v>#VALUE!</v>
      </c>
      <c r="AG67" s="58" t="e">
        <f t="shared" si="82"/>
        <v>#VALUE!</v>
      </c>
      <c r="AH67" s="57" t="e">
        <f t="shared" si="83"/>
        <v>#VALUE!</v>
      </c>
      <c r="AI67" s="56" t="e">
        <f t="shared" si="84"/>
        <v>#VALUE!</v>
      </c>
      <c r="AJ67" s="55" t="e">
        <f t="shared" si="85"/>
        <v>#VALUE!</v>
      </c>
      <c r="AK67" s="80" t="e">
        <f t="shared" si="86"/>
        <v>#VALUE!</v>
      </c>
      <c r="AL67" s="79" t="e">
        <f t="shared" si="87"/>
        <v>#VALUE!</v>
      </c>
      <c r="AM67" s="45">
        <f t="shared" si="88"/>
        <v>0</v>
      </c>
      <c r="AN67" s="44" t="str">
        <f t="shared" si="89"/>
        <v/>
      </c>
      <c r="AO67" s="17"/>
      <c r="AP67" s="78"/>
      <c r="AQ67" s="78"/>
      <c r="AR67" s="77"/>
      <c r="AS67" s="29"/>
      <c r="AT67" s="33"/>
      <c r="AU67" s="33"/>
      <c r="AV67" s="33"/>
      <c r="AW67" s="33"/>
      <c r="AX67" s="33"/>
      <c r="AY67" s="33"/>
      <c r="AZ67" s="29"/>
      <c r="BA67" s="33"/>
      <c r="BB67" s="33"/>
      <c r="BC67" s="33"/>
      <c r="BD67" s="33"/>
      <c r="BE67" s="33"/>
      <c r="BF67" s="33"/>
      <c r="BG67" s="29"/>
      <c r="BH67" s="29"/>
      <c r="BI67" s="33"/>
      <c r="BJ67" s="33"/>
      <c r="BK67" s="33"/>
      <c r="BL67" s="33"/>
      <c r="BM67" s="33"/>
      <c r="BN67" s="33"/>
      <c r="BO67" s="28"/>
      <c r="BP67" s="30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1"/>
      <c r="CI67" s="29"/>
      <c r="CJ67" s="30"/>
      <c r="CK67" s="29"/>
      <c r="CL67" s="29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</row>
    <row r="68" spans="1:153" s="21" customFormat="1" ht="12.75" customHeight="1" outlineLevel="1" thickBot="1" x14ac:dyDescent="0.25">
      <c r="A68" s="43"/>
      <c r="B68" s="76"/>
      <c r="C68" s="75"/>
      <c r="D68" s="74"/>
      <c r="E68" s="72"/>
      <c r="F68" s="73"/>
      <c r="G68" s="72">
        <f t="shared" si="66"/>
        <v>0</v>
      </c>
      <c r="H68" s="71"/>
      <c r="I68" s="70"/>
      <c r="J68" s="69" t="str">
        <f t="shared" si="67"/>
        <v/>
      </c>
      <c r="K68" s="68" t="str">
        <f t="shared" si="68"/>
        <v/>
      </c>
      <c r="L68" s="67"/>
      <c r="M68" s="66"/>
      <c r="N68" s="66">
        <f t="shared" si="69"/>
        <v>0</v>
      </c>
      <c r="O68" s="65" t="str">
        <f>IF(OR(D68="",D68="Honorar"),"",IF(VLOOKUP(D68,Durchschnittssätze!$A$5:$Q$48,5,FALSE)&lt;0,"entfällt für",IF(N68=0,"",ROUND((VLOOKUP(D68,Durchschnittssätze!$A$5:$Q$48,5,FALSE)/39.8*E68),2))))</f>
        <v/>
      </c>
      <c r="P68" s="65" t="str">
        <f>IF(OR(D68="",D68="Honorar"),"",IF(VLOOKUP(D68,Durchschnittssätze!$A$5:$Q$48,9,FALSE)&lt;0,"Beamte",IF(N68=0,"",ROUND((VLOOKUP(D68,Durchschnittssätze!$A$5:$Q$48,9,FALSE)/39.8*E68),2))))</f>
        <v/>
      </c>
      <c r="Q68" s="64" t="str">
        <f>IF(D68="Honorar",N68,IF(P68="Beamte",VLOOKUP(D68,Durchschnittssätze!$A$5:$Q$48,17,FALSE),IF(N68&lt;O68,"keine",ROUND(IF(AND(N68&gt;=O68,N68&lt;P68),VLOOKUP(D68,Durchschnittssätze!$A$5:$Q$48,13,FALSE),VLOOKUP(D68,Durchschnittssätze!$A$5:$Q$48,17,FALSE)),2))))</f>
        <v>keine</v>
      </c>
      <c r="R68" s="63" t="str">
        <f t="shared" si="70"/>
        <v>Förderung</v>
      </c>
      <c r="S68" s="62">
        <f t="shared" si="71"/>
        <v>0</v>
      </c>
      <c r="T68" s="32"/>
      <c r="U68" s="36"/>
      <c r="V68" s="33"/>
      <c r="W68" s="61">
        <f t="shared" si="72"/>
        <v>1</v>
      </c>
      <c r="X68" s="60">
        <f t="shared" si="73"/>
        <v>0</v>
      </c>
      <c r="Y68" s="59">
        <f t="shared" si="74"/>
        <v>0</v>
      </c>
      <c r="Z68" s="58" t="e">
        <f t="shared" si="75"/>
        <v>#VALUE!</v>
      </c>
      <c r="AA68" s="57" t="e">
        <f t="shared" si="76"/>
        <v>#VALUE!</v>
      </c>
      <c r="AB68" s="56" t="e">
        <f t="shared" si="77"/>
        <v>#VALUE!</v>
      </c>
      <c r="AC68" s="55" t="e">
        <f t="shared" si="78"/>
        <v>#VALUE!</v>
      </c>
      <c r="AD68" s="54" t="e">
        <f t="shared" si="79"/>
        <v>#VALUE!</v>
      </c>
      <c r="AE68" s="53" t="e">
        <f t="shared" si="80"/>
        <v>#VALUE!</v>
      </c>
      <c r="AF68" s="52" t="e">
        <f t="shared" si="81"/>
        <v>#VALUE!</v>
      </c>
      <c r="AG68" s="51" t="e">
        <f t="shared" si="82"/>
        <v>#VALUE!</v>
      </c>
      <c r="AH68" s="50" t="e">
        <f t="shared" si="83"/>
        <v>#VALUE!</v>
      </c>
      <c r="AI68" s="49" t="e">
        <f t="shared" si="84"/>
        <v>#VALUE!</v>
      </c>
      <c r="AJ68" s="48" t="e">
        <f t="shared" si="85"/>
        <v>#VALUE!</v>
      </c>
      <c r="AK68" s="47" t="e">
        <f t="shared" si="86"/>
        <v>#VALUE!</v>
      </c>
      <c r="AL68" s="46" t="e">
        <f t="shared" si="87"/>
        <v>#VALUE!</v>
      </c>
      <c r="AM68" s="45">
        <f t="shared" si="88"/>
        <v>0</v>
      </c>
      <c r="AN68" s="44" t="str">
        <f t="shared" si="89"/>
        <v/>
      </c>
      <c r="AO68" s="34"/>
      <c r="AP68" s="34"/>
      <c r="AQ68" s="34"/>
      <c r="AR68" s="34"/>
      <c r="AS68" s="29"/>
      <c r="AT68" s="33"/>
      <c r="AU68" s="33"/>
      <c r="AV68" s="33"/>
      <c r="AW68" s="33"/>
      <c r="AX68" s="33"/>
      <c r="AY68" s="33"/>
      <c r="AZ68" s="29"/>
      <c r="BA68" s="33"/>
      <c r="BB68" s="33"/>
      <c r="BC68" s="33"/>
      <c r="BD68" s="33"/>
      <c r="BE68" s="33"/>
      <c r="BF68" s="33"/>
      <c r="BG68" s="29"/>
      <c r="BH68" s="29"/>
      <c r="BI68" s="33"/>
      <c r="BJ68" s="33"/>
      <c r="BK68" s="33"/>
      <c r="BL68" s="33"/>
      <c r="BM68" s="33"/>
      <c r="BN68" s="33"/>
      <c r="BO68" s="28"/>
      <c r="BP68" s="30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1"/>
      <c r="CI68" s="29"/>
      <c r="CJ68" s="30"/>
      <c r="CK68" s="29"/>
      <c r="CL68" s="29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</row>
    <row r="69" spans="1:153" s="21" customFormat="1" ht="20.100000000000001" customHeight="1" outlineLevel="1" thickBot="1" x14ac:dyDescent="0.25">
      <c r="A69" s="43"/>
      <c r="B69" s="42"/>
      <c r="C69" s="40"/>
      <c r="D69" s="40"/>
      <c r="E69" s="40"/>
      <c r="F69" s="40"/>
      <c r="G69" s="41"/>
      <c r="H69" s="40"/>
      <c r="I69" s="40"/>
      <c r="J69" s="39"/>
      <c r="K69" s="610"/>
      <c r="L69" s="610"/>
      <c r="M69" s="610"/>
      <c r="N69" s="610"/>
      <c r="O69" s="610"/>
      <c r="P69" s="610"/>
      <c r="Q69" s="38"/>
      <c r="R69" s="38"/>
      <c r="S69" s="37">
        <f>SUM(S58:S68)</f>
        <v>0</v>
      </c>
      <c r="T69" s="32"/>
      <c r="U69" s="36"/>
      <c r="V69" s="33"/>
      <c r="W69" s="29"/>
      <c r="X69" s="29"/>
      <c r="Y69" s="29"/>
      <c r="Z69" s="28"/>
      <c r="AA69" s="28"/>
      <c r="AB69" s="28"/>
      <c r="AC69" s="28"/>
      <c r="AD69" s="28"/>
      <c r="AE69" s="30"/>
      <c r="AF69" s="34"/>
      <c r="AG69" s="34"/>
      <c r="AH69" s="34"/>
      <c r="AI69" s="34"/>
      <c r="AJ69" s="34"/>
      <c r="AK69" s="34"/>
      <c r="AL69" s="34"/>
      <c r="AM69" s="35">
        <f>SUM(AM58:AM68)</f>
        <v>0</v>
      </c>
      <c r="AN69" s="35">
        <f>SUM(AN58:AN68)</f>
        <v>0</v>
      </c>
      <c r="AO69" s="34"/>
      <c r="AP69" s="34"/>
      <c r="AQ69" s="34"/>
      <c r="AR69" s="34"/>
      <c r="AS69" s="29"/>
      <c r="AT69" s="33"/>
      <c r="AU69" s="33"/>
      <c r="AV69" s="33"/>
      <c r="AW69" s="33"/>
      <c r="AX69" s="33"/>
      <c r="AY69" s="33"/>
      <c r="AZ69" s="29"/>
      <c r="BA69" s="33"/>
      <c r="BB69" s="33"/>
      <c r="BC69" s="33"/>
      <c r="BD69" s="33"/>
      <c r="BE69" s="33"/>
      <c r="BF69" s="33"/>
      <c r="BG69" s="29"/>
      <c r="BH69" s="29"/>
      <c r="BI69" s="33"/>
      <c r="BJ69" s="33"/>
      <c r="BK69" s="33"/>
      <c r="BL69" s="33"/>
      <c r="BM69" s="33"/>
      <c r="BN69" s="33"/>
      <c r="BO69" s="28"/>
      <c r="BP69" s="30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1"/>
      <c r="CI69" s="29"/>
      <c r="CJ69" s="30"/>
      <c r="CK69" s="29"/>
      <c r="CL69" s="29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</row>
    <row r="70" spans="1:153" s="21" customFormat="1" x14ac:dyDescent="0.2">
      <c r="B70" s="29"/>
      <c r="C70" s="28"/>
      <c r="D70" s="28"/>
      <c r="E70" s="145"/>
      <c r="F70" s="145"/>
      <c r="G70" s="145"/>
      <c r="H70" s="145"/>
      <c r="I70" s="144"/>
      <c r="J70" s="144"/>
      <c r="K70" s="614" t="str">
        <f>IF(COUNTBLANK(K58:K68)&lt;&gt;11,"Fehler in den Datumsangaben! Bitte prüfen!","")</f>
        <v/>
      </c>
      <c r="L70" s="614"/>
      <c r="M70" s="614"/>
      <c r="N70" s="614"/>
      <c r="O70" s="614"/>
      <c r="P70" s="38"/>
      <c r="Q70" s="38"/>
      <c r="R70" s="38"/>
      <c r="S70" s="38"/>
      <c r="T70" s="38"/>
      <c r="U70" s="143"/>
      <c r="V70" s="140"/>
      <c r="W70" s="33"/>
      <c r="X70" s="29"/>
      <c r="Y70" s="29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</row>
    <row r="71" spans="1:153" s="25" customFormat="1" ht="17.25" customHeight="1" outlineLevel="1" x14ac:dyDescent="0.2">
      <c r="B71" s="608">
        <f>$B$14</f>
        <v>0</v>
      </c>
      <c r="C71" s="608"/>
      <c r="D71" s="609" t="str">
        <f>IF(AM85&lt;&gt;0,"Es wurde eine abweichende Entgeltgruppe angegeben. Bitte hierfür eine Begründung im Prüfvermerk erfassen!","")</f>
        <v/>
      </c>
      <c r="E71" s="609"/>
      <c r="F71" s="609"/>
      <c r="G71" s="609"/>
      <c r="H71" s="609"/>
      <c r="I71" s="609"/>
      <c r="J71" s="609"/>
      <c r="K71" s="609"/>
      <c r="L71" s="609"/>
      <c r="M71" s="609"/>
      <c r="N71" s="29"/>
      <c r="O71" s="141"/>
      <c r="P71" s="141"/>
      <c r="Q71" s="141"/>
      <c r="R71" s="141"/>
      <c r="S71" s="20"/>
      <c r="T71" s="140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</row>
    <row r="72" spans="1:153" s="21" customFormat="1" ht="7.5" customHeight="1" outlineLevel="1" thickBot="1" x14ac:dyDescent="0.25">
      <c r="B72" s="142"/>
      <c r="E72" s="23"/>
      <c r="F72" s="27"/>
      <c r="G72" s="23"/>
      <c r="I72" s="23"/>
      <c r="K72" s="28"/>
      <c r="L72" s="28"/>
      <c r="M72" s="28"/>
      <c r="N72" s="28"/>
      <c r="O72" s="141"/>
      <c r="P72" s="141"/>
      <c r="Q72" s="141"/>
      <c r="R72" s="141"/>
      <c r="S72" s="20"/>
      <c r="T72" s="140"/>
      <c r="U72" s="28"/>
      <c r="V72" s="28"/>
      <c r="W72" s="29"/>
      <c r="X72" s="29"/>
      <c r="Y72" s="29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</row>
    <row r="73" spans="1:153" s="25" customFormat="1" ht="65.099999999999994" customHeight="1" outlineLevel="1" thickBot="1" x14ac:dyDescent="0.25">
      <c r="B73" s="139" t="s">
        <v>14</v>
      </c>
      <c r="C73" s="138" t="s">
        <v>15</v>
      </c>
      <c r="D73" s="137" t="s">
        <v>159</v>
      </c>
      <c r="E73" s="136" t="s">
        <v>158</v>
      </c>
      <c r="F73" s="136" t="s">
        <v>157</v>
      </c>
      <c r="G73" s="135" t="s">
        <v>156</v>
      </c>
      <c r="H73" s="134" t="s">
        <v>16</v>
      </c>
      <c r="I73" s="133" t="s">
        <v>17</v>
      </c>
      <c r="J73" s="132" t="s">
        <v>155</v>
      </c>
      <c r="K73" s="119"/>
      <c r="L73" s="131" t="s">
        <v>154</v>
      </c>
      <c r="M73" s="130" t="s">
        <v>153</v>
      </c>
      <c r="N73" s="130" t="s">
        <v>152</v>
      </c>
      <c r="O73" s="129" t="s">
        <v>151</v>
      </c>
      <c r="P73" s="129" t="s">
        <v>150</v>
      </c>
      <c r="Q73" s="128" t="s">
        <v>149</v>
      </c>
      <c r="R73" s="127" t="s">
        <v>148</v>
      </c>
      <c r="S73" s="126" t="s">
        <v>147</v>
      </c>
      <c r="T73" s="119"/>
      <c r="U73" s="117"/>
      <c r="V73" s="117"/>
      <c r="W73" s="117"/>
      <c r="X73" s="125" t="s">
        <v>14</v>
      </c>
      <c r="Y73" s="124" t="s">
        <v>15</v>
      </c>
      <c r="Z73" s="611" t="s">
        <v>146</v>
      </c>
      <c r="AA73" s="612"/>
      <c r="AB73" s="612"/>
      <c r="AC73" s="612"/>
      <c r="AD73" s="612"/>
      <c r="AE73" s="613"/>
      <c r="AF73" s="123" t="s">
        <v>145</v>
      </c>
      <c r="AG73" s="611" t="s">
        <v>144</v>
      </c>
      <c r="AH73" s="612"/>
      <c r="AI73" s="612"/>
      <c r="AJ73" s="612"/>
      <c r="AK73" s="612"/>
      <c r="AL73" s="613"/>
      <c r="AM73" s="122" t="s">
        <v>143</v>
      </c>
      <c r="AN73" s="121" t="s">
        <v>142</v>
      </c>
      <c r="AO73" s="29"/>
      <c r="AP73" s="29"/>
      <c r="AQ73" s="29"/>
      <c r="AR73" s="29"/>
      <c r="AS73" s="120"/>
      <c r="AT73" s="29"/>
      <c r="AU73" s="29"/>
      <c r="AV73" s="29"/>
      <c r="AW73" s="29"/>
      <c r="AX73" s="29"/>
      <c r="AY73" s="29"/>
      <c r="AZ73" s="120"/>
      <c r="BA73" s="29"/>
      <c r="BB73" s="29"/>
      <c r="BC73" s="29"/>
      <c r="BD73" s="29"/>
      <c r="BE73" s="29"/>
      <c r="BF73" s="29"/>
      <c r="BG73" s="29"/>
      <c r="BH73" s="120"/>
      <c r="BI73" s="29"/>
      <c r="BJ73" s="29"/>
      <c r="BK73" s="29"/>
      <c r="BL73" s="29"/>
      <c r="BM73" s="29"/>
      <c r="BN73" s="29"/>
      <c r="BO73" s="29"/>
      <c r="BP73" s="117"/>
      <c r="BQ73" s="119"/>
      <c r="BR73" s="119"/>
      <c r="BS73" s="117"/>
      <c r="BT73" s="117"/>
      <c r="BU73" s="117"/>
      <c r="BV73" s="117"/>
      <c r="BW73" s="119"/>
      <c r="BX73" s="119"/>
      <c r="BY73" s="117"/>
      <c r="BZ73" s="117"/>
      <c r="CA73" s="117"/>
      <c r="CB73" s="117"/>
      <c r="CC73" s="118"/>
      <c r="CD73" s="117"/>
      <c r="CE73" s="117"/>
      <c r="CF73" s="117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</row>
    <row r="74" spans="1:153" s="25" customFormat="1" ht="12.75" customHeight="1" outlineLevel="1" x14ac:dyDescent="0.2">
      <c r="A74" s="116"/>
      <c r="B74" s="115"/>
      <c r="C74" s="114"/>
      <c r="D74" s="113"/>
      <c r="E74" s="111"/>
      <c r="F74" s="112"/>
      <c r="G74" s="111">
        <f t="shared" ref="G74:G84" si="90">ROUND(E74*F74,2)</f>
        <v>0</v>
      </c>
      <c r="H74" s="110"/>
      <c r="I74" s="109"/>
      <c r="J74" s="108" t="str">
        <f t="shared" ref="J74:J84" si="91">IF(OR(G74="",G74=0),"",
IF(F74&gt;100%,"Fehler",
ROUND(1664/39.8*IF(E74&lt;39.8,E74*F74,G74)/365*
IF(OR(AND(DATEDIF(H74,I74,"M")=11,AF74=366),AND(W74=1,AF74=366)),365,AF74),2)))</f>
        <v/>
      </c>
      <c r="K74" s="68" t="str">
        <f t="shared" ref="K74:K84" si="92">IF(AND(H74="",I74=""),"",IF(OR(H74&lt;$E$14,H74&gt;$F$14,I74&lt;H74,I74&lt;$E$14,I74&gt;$F$14),"!!!",""))</f>
        <v/>
      </c>
      <c r="L74" s="107"/>
      <c r="M74" s="106"/>
      <c r="N74" s="106">
        <f t="shared" ref="N74:N84" si="93">L74*12+M74</f>
        <v>0</v>
      </c>
      <c r="O74" s="105" t="str">
        <f>IF(OR(D74="",D74="Honorar"),"",IF(VLOOKUP(D74,Durchschnittssätze!$A$5:$Q$48,5,FALSE)&lt;0,"entfällt für",IF(N74=0,"",ROUND((VLOOKUP(D74,Durchschnittssätze!$A$5:$Q$48,5,FALSE)/39.8*E74),2))))</f>
        <v/>
      </c>
      <c r="P74" s="105" t="str">
        <f>IF(OR(D74="",D74="Honorar"),"",IF(VLOOKUP(D74,Durchschnittssätze!$A$5:$Q$48,9,FALSE)&lt;0,"Beamte",IF(N74=0,"",ROUND((VLOOKUP(D74,Durchschnittssätze!$A$5:$Q$48,9,FALSE)/39.8*E74),2))))</f>
        <v/>
      </c>
      <c r="Q74" s="104" t="str">
        <f>IF(D74="Honorar",N74,IF(P74="Beamte",VLOOKUP(D74,Durchschnittssätze!$A$5:$Q$48,17,FALSE),IF(N74&lt;O74,"keine",ROUND(IF(AND(N74&gt;=O74,N74&lt;P74),VLOOKUP(D74,Durchschnittssätze!$A$5:$Q$48,13,FALSE),VLOOKUP(D74,Durchschnittssätze!$A$5:$Q$48,17,FALSE)),2))))</f>
        <v>keine</v>
      </c>
      <c r="R74" s="103" t="str">
        <f t="shared" ref="R74:R84" si="94">IF(D74="Honorar","",IF(P74="Beamte",D74,IF(N74&lt;O74,"Förderung",IF(AND(N74&gt;O74,N74&lt;P74),"Std.Satz 1","Std.Satz 2"))))</f>
        <v>Förderung</v>
      </c>
      <c r="S74" s="102">
        <f t="shared" ref="S74:S84" si="95">IF(OR(P74="Beamte",D74="Honorar"),ROUND(Q74*J74,2),IF(OR(N74&lt;O74,N74=0,G74=0),0,ROUND(Q74*J74,2)))</f>
        <v>0</v>
      </c>
      <c r="T74" s="32"/>
      <c r="U74" s="36"/>
      <c r="V74" s="33"/>
      <c r="W74" s="61">
        <f t="shared" ref="W74:W84" si="96">YEAR(I74)-YEAR(H74)+1</f>
        <v>1</v>
      </c>
      <c r="X74" s="60">
        <f t="shared" ref="X74:X84" si="97">B74</f>
        <v>0</v>
      </c>
      <c r="Y74" s="59">
        <f t="shared" ref="Y74:Y84" si="98">C74</f>
        <v>0</v>
      </c>
      <c r="Z74" s="58" t="e">
        <f t="shared" ref="Z74:Z84" si="99">IF(YEAR(H74)=$Z$9,$Z$9,"")</f>
        <v>#VALUE!</v>
      </c>
      <c r="AA74" s="57" t="e">
        <f t="shared" ref="AA74:AA84" si="100">IF(AND(Z74&lt;&gt;"",$W74&gt;1),Z74+1,IF(YEAR(H74)=$AA$9,$AA$9,""))</f>
        <v>#VALUE!</v>
      </c>
      <c r="AB74" s="56" t="e">
        <f t="shared" ref="AB74:AB84" si="101">IF(AND(OR(AA74&lt;&gt;"",YEAR(H74)=$AB$9),COUNT(Z74:AA74)&lt;W74),$AB$9,"")</f>
        <v>#VALUE!</v>
      </c>
      <c r="AC74" s="55" t="e">
        <f t="shared" ref="AC74:AC84" si="102">IF(AND(OR(AB74&lt;&gt;"",YEAR(H74)=$AC$9),COUNT(Z74:AB74)&lt;W74),$AC$9,"")</f>
        <v>#VALUE!</v>
      </c>
      <c r="AD74" s="54" t="e">
        <f t="shared" ref="AD74:AD84" si="103">IF(AND(OR(AC74&lt;&gt;"",YEAR(H74)=$AD$9),COUNT(Z74:AC74)&lt;W74),$AD$9,"")</f>
        <v>#VALUE!</v>
      </c>
      <c r="AE74" s="53" t="e">
        <f t="shared" ref="AE74:AE84" si="104">IF(AND(OR(AC74&lt;&gt;"",YEAR(H74)=$AD$9),COUNT(Z74:AD74)&lt;W74),$AE$9,"")</f>
        <v>#VALUE!</v>
      </c>
      <c r="AF74" s="52" t="e">
        <f t="shared" ref="AF74:AF84" si="105">SUM(AG74:AL74)</f>
        <v>#VALUE!</v>
      </c>
      <c r="AG74" s="101" t="e">
        <f t="shared" ref="AG74:AG84" si="106">IF(Z74="","",MIN(365,
IF(YEAR(H74)=YEAR(I74),DATEDIF(H74,I74,"D")+1,
DATEDIF(H74,VLOOKUP(YEAR(H74),$AM$11:$AN$20,2,FALSE),"D")+1)))</f>
        <v>#VALUE!</v>
      </c>
      <c r="AH74" s="100" t="e">
        <f t="shared" ref="AH74:AH84" si="107">IF(AA74="","",MIN(365,
IF(AND(YEAR($H74)=YEAR($I74),AA74=YEAR($H74)),DATEDIF($H74,$I74,"D")+1,
IF(AB74&lt;&gt;"",DATEDIF(MAX(VLOOKUP(AA74,$AM$11:$AP$20,3,FALSE),$H74),VLOOKUP(AA74,$AM$11:$AP$20,2,FALSE),"D")+1,
VLOOKUP(AA74,$AM$11:$AP$20,4,FALSE)-DATEDIF($I74,VLOOKUP(YEAR($I74),$AM$11:$AN$20,2,FALSE),"D")))))</f>
        <v>#VALUE!</v>
      </c>
      <c r="AI74" s="99" t="e">
        <f t="shared" ref="AI74:AI84" si="108">IF(AB74="","",MIN(365,
IF(AND(YEAR($H74)=YEAR($I74),AB74=YEAR($H74)),DATEDIF($H74,$I74,"D")+1,
IF(AC74&lt;&gt;"",DATEDIF(MAX(VLOOKUP(AB74,$AM$11:$AP$20,3,FALSE),$H74),VLOOKUP(AB74,$AM$11:$AP$20,2,FALSE),"D")+1,
VLOOKUP(AB74,$AM$11:$AP$20,4,FALSE)-DATEDIF($I74,VLOOKUP(YEAR($I74),$AM$11:$AN$20,2,FALSE),"D")))))</f>
        <v>#VALUE!</v>
      </c>
      <c r="AJ74" s="98" t="e">
        <f t="shared" ref="AJ74:AJ84" si="109">IF(AC74="","",MIN(365,
IF(AND(YEAR($H74)=YEAR($I74),AC74=YEAR($H74)),DATEDIF($H74,$I74,"D")+1,
IF(AD74&lt;&gt;"",DATEDIF(MAX(VLOOKUP(AC74,$AM$11:$AP$20,3,FALSE),$H74),VLOOKUP(AC74,$AM$11:$AP$20,2,FALSE),"D")+1,
VLOOKUP(AC74,$AM$11:$AP$20,4,FALSE)-DATEDIF($I74,VLOOKUP(YEAR($I74),$AM$11:$AN$20,2,FALSE),"D")))))</f>
        <v>#VALUE!</v>
      </c>
      <c r="AK74" s="97" t="e">
        <f t="shared" ref="AK74:AK84" si="110">IF(AD74="","",MIN(365,
IF(AND(YEAR($H74)=YEAR($I74),AD74=YEAR($H74)),DATEDIF($H74,$I74,"D")+1,
IF(AE74&lt;&gt;"",DATEDIF(MAX(VLOOKUP(AD74,$AM$11:$AP$20,3,FALSE),$H74),VLOOKUP(AD74,$AM$11:$AP$20,2,FALSE),"D")+1,
VLOOKUP(AD74,$AM$11:$AP$20,4,FALSE)-DATEDIF($I74,VLOOKUP(YEAR($I74),$AM$11:$AN$20,2,FALSE),"D")))))</f>
        <v>#VALUE!</v>
      </c>
      <c r="AL74" s="96" t="e">
        <f t="shared" ref="AL74:AL84" si="111">IF(AE74="","",MIN(365,
IF(AND(YEAR($H74)=YEAR($I74),AE74=YEAR($H74)),DATEDIF($H74,$I74,"D")+1,
VLOOKUP(AE74,$AM$11:$AP$20,4,FALSE)-DATEDIF($I74,VLOOKUP(YEAR($I74),$AM$11:$AN$20,2,FALSE),"D"))))</f>
        <v>#VALUE!</v>
      </c>
      <c r="AM74" s="45">
        <f t="shared" ref="AM74:AM84" si="112">IF(AND(D74&lt;&gt;$D$14,D74&lt;&gt;"",D74&lt;&gt;"Honorar"),1,0)</f>
        <v>0</v>
      </c>
      <c r="AN74" s="44" t="str">
        <f t="shared" ref="AN74:AN84" si="113">IF(D74="Honorar",S74,"")</f>
        <v/>
      </c>
      <c r="AO74" s="17"/>
      <c r="AP74" s="78"/>
      <c r="AQ74" s="78"/>
      <c r="AR74" s="77"/>
      <c r="AS74" s="29"/>
      <c r="AT74" s="33"/>
      <c r="AU74" s="33"/>
      <c r="AV74" s="33"/>
      <c r="AW74" s="33"/>
      <c r="AX74" s="33"/>
      <c r="AY74" s="33"/>
      <c r="AZ74" s="29"/>
      <c r="BA74" s="33"/>
      <c r="BB74" s="33"/>
      <c r="BC74" s="33"/>
      <c r="BD74" s="33"/>
      <c r="BE74" s="33"/>
      <c r="BF74" s="33"/>
      <c r="BG74" s="29"/>
      <c r="BH74" s="29"/>
      <c r="BI74" s="33"/>
      <c r="BJ74" s="33"/>
      <c r="BK74" s="33"/>
      <c r="BL74" s="33"/>
      <c r="BM74" s="33"/>
      <c r="BN74" s="33"/>
      <c r="BO74" s="29"/>
      <c r="BP74" s="30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1"/>
      <c r="CI74" s="29"/>
      <c r="CJ74" s="30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</row>
    <row r="75" spans="1:153" s="21" customFormat="1" ht="12.75" customHeight="1" outlineLevel="1" x14ac:dyDescent="0.2">
      <c r="A75" s="43"/>
      <c r="B75" s="94"/>
      <c r="C75" s="95"/>
      <c r="D75" s="92"/>
      <c r="E75" s="90"/>
      <c r="F75" s="91"/>
      <c r="G75" s="90">
        <f t="shared" si="90"/>
        <v>0</v>
      </c>
      <c r="H75" s="89"/>
      <c r="I75" s="88"/>
      <c r="J75" s="87" t="str">
        <f t="shared" si="91"/>
        <v/>
      </c>
      <c r="K75" s="68" t="str">
        <f t="shared" si="92"/>
        <v/>
      </c>
      <c r="L75" s="86"/>
      <c r="M75" s="85"/>
      <c r="N75" s="85">
        <f t="shared" si="93"/>
        <v>0</v>
      </c>
      <c r="O75" s="84" t="str">
        <f>IF(OR(D75="",D75="Honorar"),"",IF(VLOOKUP(D75,Durchschnittssätze!$A$5:$Q$48,5,FALSE)&lt;0,"entfällt für",IF(N75=0,"",ROUND((VLOOKUP(D75,Durchschnittssätze!$A$5:$Q$48,5,FALSE)/39.8*E75),2))))</f>
        <v/>
      </c>
      <c r="P75" s="84" t="str">
        <f>IF(OR(D75="",D75="Honorar"),"",IF(VLOOKUP(D75,Durchschnittssätze!$A$5:$Q$48,9,FALSE)&lt;0,"Beamte",IF(N75=0,"",ROUND((VLOOKUP(D75,Durchschnittssätze!$A$5:$Q$48,9,FALSE)/39.8*E75),2))))</f>
        <v/>
      </c>
      <c r="Q75" s="83" t="str">
        <f>IF(D75="Honorar",N75,IF(P75="Beamte",VLOOKUP(D75,Durchschnittssätze!$A$5:$Q$48,17,FALSE),IF(N75&lt;O75,"keine",ROUND(IF(AND(N75&gt;=O75,N75&lt;P75),VLOOKUP(D75,Durchschnittssätze!$A$5:$Q$48,13,FALSE),VLOOKUP(D75,Durchschnittssätze!$A$5:$Q$48,17,FALSE)),2))))</f>
        <v>keine</v>
      </c>
      <c r="R75" s="82" t="str">
        <f t="shared" si="94"/>
        <v>Förderung</v>
      </c>
      <c r="S75" s="81">
        <f t="shared" si="95"/>
        <v>0</v>
      </c>
      <c r="T75" s="32"/>
      <c r="U75" s="36"/>
      <c r="V75" s="33"/>
      <c r="W75" s="61">
        <f t="shared" si="96"/>
        <v>1</v>
      </c>
      <c r="X75" s="60">
        <f t="shared" si="97"/>
        <v>0</v>
      </c>
      <c r="Y75" s="59">
        <f t="shared" si="98"/>
        <v>0</v>
      </c>
      <c r="Z75" s="58" t="e">
        <f t="shared" si="99"/>
        <v>#VALUE!</v>
      </c>
      <c r="AA75" s="57" t="e">
        <f t="shared" si="100"/>
        <v>#VALUE!</v>
      </c>
      <c r="AB75" s="56" t="e">
        <f t="shared" si="101"/>
        <v>#VALUE!</v>
      </c>
      <c r="AC75" s="55" t="e">
        <f t="shared" si="102"/>
        <v>#VALUE!</v>
      </c>
      <c r="AD75" s="54" t="e">
        <f t="shared" si="103"/>
        <v>#VALUE!</v>
      </c>
      <c r="AE75" s="53" t="e">
        <f t="shared" si="104"/>
        <v>#VALUE!</v>
      </c>
      <c r="AF75" s="52" t="e">
        <f t="shared" si="105"/>
        <v>#VALUE!</v>
      </c>
      <c r="AG75" s="58" t="e">
        <f t="shared" si="106"/>
        <v>#VALUE!</v>
      </c>
      <c r="AH75" s="57" t="e">
        <f t="shared" si="107"/>
        <v>#VALUE!</v>
      </c>
      <c r="AI75" s="56" t="e">
        <f t="shared" si="108"/>
        <v>#VALUE!</v>
      </c>
      <c r="AJ75" s="55" t="e">
        <f t="shared" si="109"/>
        <v>#VALUE!</v>
      </c>
      <c r="AK75" s="80" t="e">
        <f t="shared" si="110"/>
        <v>#VALUE!</v>
      </c>
      <c r="AL75" s="79" t="e">
        <f t="shared" si="111"/>
        <v>#VALUE!</v>
      </c>
      <c r="AM75" s="45">
        <f t="shared" si="112"/>
        <v>0</v>
      </c>
      <c r="AN75" s="44" t="str">
        <f t="shared" si="113"/>
        <v/>
      </c>
      <c r="AO75" s="17"/>
      <c r="AP75" s="78"/>
      <c r="AQ75" s="78"/>
      <c r="AR75" s="77"/>
      <c r="AS75" s="29"/>
      <c r="AT75" s="33"/>
      <c r="AU75" s="33"/>
      <c r="AV75" s="33"/>
      <c r="AW75" s="33"/>
      <c r="AX75" s="33"/>
      <c r="AY75" s="33"/>
      <c r="AZ75" s="29"/>
      <c r="BA75" s="33"/>
      <c r="BB75" s="33"/>
      <c r="BC75" s="33"/>
      <c r="BD75" s="33"/>
      <c r="BE75" s="33"/>
      <c r="BF75" s="33"/>
      <c r="BG75" s="29"/>
      <c r="BH75" s="29"/>
      <c r="BI75" s="33"/>
      <c r="BJ75" s="33"/>
      <c r="BK75" s="33"/>
      <c r="BL75" s="33"/>
      <c r="BM75" s="33"/>
      <c r="BN75" s="33"/>
      <c r="BO75" s="28"/>
      <c r="BP75" s="30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1"/>
      <c r="CI75" s="29"/>
      <c r="CJ75" s="30"/>
      <c r="CK75" s="29"/>
      <c r="CL75" s="29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</row>
    <row r="76" spans="1:153" s="21" customFormat="1" ht="12.75" customHeight="1" outlineLevel="1" x14ac:dyDescent="0.2">
      <c r="A76" s="43"/>
      <c r="B76" s="94"/>
      <c r="C76" s="95"/>
      <c r="D76" s="92"/>
      <c r="E76" s="90"/>
      <c r="F76" s="91"/>
      <c r="G76" s="90">
        <f t="shared" si="90"/>
        <v>0</v>
      </c>
      <c r="H76" s="89"/>
      <c r="I76" s="88"/>
      <c r="J76" s="87" t="str">
        <f t="shared" si="91"/>
        <v/>
      </c>
      <c r="K76" s="68" t="str">
        <f t="shared" si="92"/>
        <v/>
      </c>
      <c r="L76" s="86"/>
      <c r="M76" s="85"/>
      <c r="N76" s="85">
        <f t="shared" si="93"/>
        <v>0</v>
      </c>
      <c r="O76" s="84" t="str">
        <f>IF(OR(D76="",D76="Honorar"),"",IF(VLOOKUP(D76,Durchschnittssätze!$A$5:$Q$48,5,FALSE)&lt;0,"entfällt für",IF(N76=0,"",ROUND((VLOOKUP(D76,Durchschnittssätze!$A$5:$Q$48,5,FALSE)/39.8*E76),2))))</f>
        <v/>
      </c>
      <c r="P76" s="84" t="str">
        <f>IF(OR(D76="",D76="Honorar"),"",IF(VLOOKUP(D76,Durchschnittssätze!$A$5:$Q$48,9,FALSE)&lt;0,"Beamte",IF(N76=0,"",ROUND((VLOOKUP(D76,Durchschnittssätze!$A$5:$Q$48,9,FALSE)/39.8*E76),2))))</f>
        <v/>
      </c>
      <c r="Q76" s="83" t="str">
        <f>IF(D76="Honorar",N76,IF(P76="Beamte",VLOOKUP(D76,Durchschnittssätze!$A$5:$Q$48,17,FALSE),IF(N76&lt;O76,"keine",ROUND(IF(AND(N76&gt;=O76,N76&lt;P76),VLOOKUP(D76,Durchschnittssätze!$A$5:$Q$48,13,FALSE),VLOOKUP(D76,Durchschnittssätze!$A$5:$Q$48,17,FALSE)),2))))</f>
        <v>keine</v>
      </c>
      <c r="R76" s="82" t="str">
        <f t="shared" si="94"/>
        <v>Förderung</v>
      </c>
      <c r="S76" s="81">
        <f t="shared" si="95"/>
        <v>0</v>
      </c>
      <c r="T76" s="32"/>
      <c r="U76" s="36"/>
      <c r="V76" s="33"/>
      <c r="W76" s="61">
        <f t="shared" si="96"/>
        <v>1</v>
      </c>
      <c r="X76" s="60">
        <f t="shared" si="97"/>
        <v>0</v>
      </c>
      <c r="Y76" s="59">
        <f t="shared" si="98"/>
        <v>0</v>
      </c>
      <c r="Z76" s="58" t="e">
        <f t="shared" si="99"/>
        <v>#VALUE!</v>
      </c>
      <c r="AA76" s="57" t="e">
        <f t="shared" si="100"/>
        <v>#VALUE!</v>
      </c>
      <c r="AB76" s="56" t="e">
        <f t="shared" si="101"/>
        <v>#VALUE!</v>
      </c>
      <c r="AC76" s="55" t="e">
        <f t="shared" si="102"/>
        <v>#VALUE!</v>
      </c>
      <c r="AD76" s="54" t="e">
        <f t="shared" si="103"/>
        <v>#VALUE!</v>
      </c>
      <c r="AE76" s="53" t="e">
        <f t="shared" si="104"/>
        <v>#VALUE!</v>
      </c>
      <c r="AF76" s="52" t="e">
        <f t="shared" si="105"/>
        <v>#VALUE!</v>
      </c>
      <c r="AG76" s="58" t="e">
        <f t="shared" si="106"/>
        <v>#VALUE!</v>
      </c>
      <c r="AH76" s="57" t="e">
        <f t="shared" si="107"/>
        <v>#VALUE!</v>
      </c>
      <c r="AI76" s="56" t="e">
        <f t="shared" si="108"/>
        <v>#VALUE!</v>
      </c>
      <c r="AJ76" s="55" t="e">
        <f t="shared" si="109"/>
        <v>#VALUE!</v>
      </c>
      <c r="AK76" s="80" t="e">
        <f t="shared" si="110"/>
        <v>#VALUE!</v>
      </c>
      <c r="AL76" s="79" t="e">
        <f t="shared" si="111"/>
        <v>#VALUE!</v>
      </c>
      <c r="AM76" s="45">
        <f t="shared" si="112"/>
        <v>0</v>
      </c>
      <c r="AN76" s="44" t="str">
        <f t="shared" si="113"/>
        <v/>
      </c>
      <c r="AO76" s="17"/>
      <c r="AP76" s="78"/>
      <c r="AQ76" s="78"/>
      <c r="AR76" s="77"/>
      <c r="AS76" s="29"/>
      <c r="AT76" s="33"/>
      <c r="AU76" s="33"/>
      <c r="AV76" s="33"/>
      <c r="AW76" s="33"/>
      <c r="AX76" s="33"/>
      <c r="AY76" s="33"/>
      <c r="AZ76" s="29"/>
      <c r="BA76" s="33"/>
      <c r="BB76" s="33"/>
      <c r="BC76" s="33"/>
      <c r="BD76" s="33"/>
      <c r="BE76" s="33"/>
      <c r="BF76" s="33"/>
      <c r="BG76" s="29"/>
      <c r="BH76" s="29"/>
      <c r="BI76" s="33"/>
      <c r="BJ76" s="33"/>
      <c r="BK76" s="33"/>
      <c r="BL76" s="33"/>
      <c r="BM76" s="33"/>
      <c r="BN76" s="33"/>
      <c r="BO76" s="28"/>
      <c r="BP76" s="30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1"/>
      <c r="CI76" s="29"/>
      <c r="CJ76" s="30"/>
      <c r="CK76" s="29"/>
      <c r="CL76" s="29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</row>
    <row r="77" spans="1:153" s="21" customFormat="1" ht="12.75" customHeight="1" outlineLevel="1" x14ac:dyDescent="0.2">
      <c r="A77" s="43"/>
      <c r="B77" s="94"/>
      <c r="C77" s="93"/>
      <c r="D77" s="92"/>
      <c r="E77" s="90"/>
      <c r="F77" s="91"/>
      <c r="G77" s="90">
        <f t="shared" si="90"/>
        <v>0</v>
      </c>
      <c r="H77" s="89"/>
      <c r="I77" s="88"/>
      <c r="J77" s="87" t="str">
        <f t="shared" si="91"/>
        <v/>
      </c>
      <c r="K77" s="68" t="str">
        <f t="shared" si="92"/>
        <v/>
      </c>
      <c r="L77" s="86"/>
      <c r="M77" s="85"/>
      <c r="N77" s="85">
        <f t="shared" si="93"/>
        <v>0</v>
      </c>
      <c r="O77" s="84" t="str">
        <f>IF(OR(D77="",D77="Honorar"),"",IF(VLOOKUP(D77,Durchschnittssätze!$A$5:$Q$48,5,FALSE)&lt;0,"entfällt für",IF(N77=0,"",ROUND((VLOOKUP(D77,Durchschnittssätze!$A$5:$Q$48,5,FALSE)/39.8*E77),2))))</f>
        <v/>
      </c>
      <c r="P77" s="84" t="str">
        <f>IF(OR(D77="",D77="Honorar"),"",IF(VLOOKUP(D77,Durchschnittssätze!$A$5:$Q$48,9,FALSE)&lt;0,"Beamte",IF(N77=0,"",ROUND((VLOOKUP(D77,Durchschnittssätze!$A$5:$Q$48,9,FALSE)/39.8*E77),2))))</f>
        <v/>
      </c>
      <c r="Q77" s="83" t="str">
        <f>IF(D77="Honorar",N77,IF(P77="Beamte",VLOOKUP(D77,Durchschnittssätze!$A$5:$Q$48,17,FALSE),IF(N77&lt;O77,"keine",ROUND(IF(AND(N77&gt;=O77,N77&lt;P77),VLOOKUP(D77,Durchschnittssätze!$A$5:$Q$48,13,FALSE),VLOOKUP(D77,Durchschnittssätze!$A$5:$Q$48,17,FALSE)),2))))</f>
        <v>keine</v>
      </c>
      <c r="R77" s="82" t="str">
        <f t="shared" si="94"/>
        <v>Förderung</v>
      </c>
      <c r="S77" s="81">
        <f t="shared" si="95"/>
        <v>0</v>
      </c>
      <c r="T77" s="32"/>
      <c r="U77" s="36"/>
      <c r="V77" s="33"/>
      <c r="W77" s="61">
        <f t="shared" si="96"/>
        <v>1</v>
      </c>
      <c r="X77" s="60">
        <f t="shared" si="97"/>
        <v>0</v>
      </c>
      <c r="Y77" s="59">
        <f t="shared" si="98"/>
        <v>0</v>
      </c>
      <c r="Z77" s="58" t="e">
        <f t="shared" si="99"/>
        <v>#VALUE!</v>
      </c>
      <c r="AA77" s="57" t="e">
        <f t="shared" si="100"/>
        <v>#VALUE!</v>
      </c>
      <c r="AB77" s="56" t="e">
        <f t="shared" si="101"/>
        <v>#VALUE!</v>
      </c>
      <c r="AC77" s="55" t="e">
        <f t="shared" si="102"/>
        <v>#VALUE!</v>
      </c>
      <c r="AD77" s="54" t="e">
        <f t="shared" si="103"/>
        <v>#VALUE!</v>
      </c>
      <c r="AE77" s="53" t="e">
        <f t="shared" si="104"/>
        <v>#VALUE!</v>
      </c>
      <c r="AF77" s="52" t="e">
        <f t="shared" si="105"/>
        <v>#VALUE!</v>
      </c>
      <c r="AG77" s="58" t="e">
        <f t="shared" si="106"/>
        <v>#VALUE!</v>
      </c>
      <c r="AH77" s="57" t="e">
        <f t="shared" si="107"/>
        <v>#VALUE!</v>
      </c>
      <c r="AI77" s="56" t="e">
        <f t="shared" si="108"/>
        <v>#VALUE!</v>
      </c>
      <c r="AJ77" s="55" t="e">
        <f t="shared" si="109"/>
        <v>#VALUE!</v>
      </c>
      <c r="AK77" s="80" t="e">
        <f t="shared" si="110"/>
        <v>#VALUE!</v>
      </c>
      <c r="AL77" s="79" t="e">
        <f t="shared" si="111"/>
        <v>#VALUE!</v>
      </c>
      <c r="AM77" s="45">
        <f t="shared" si="112"/>
        <v>0</v>
      </c>
      <c r="AN77" s="44" t="str">
        <f t="shared" si="113"/>
        <v/>
      </c>
      <c r="AO77" s="17"/>
      <c r="AP77" s="78"/>
      <c r="AQ77" s="78"/>
      <c r="AR77" s="77"/>
      <c r="AS77" s="29"/>
      <c r="AT77" s="33"/>
      <c r="AU77" s="33"/>
      <c r="AV77" s="33"/>
      <c r="AW77" s="33"/>
      <c r="AX77" s="33"/>
      <c r="AY77" s="33"/>
      <c r="AZ77" s="29"/>
      <c r="BA77" s="33"/>
      <c r="BB77" s="33"/>
      <c r="BC77" s="33"/>
      <c r="BD77" s="33"/>
      <c r="BE77" s="33"/>
      <c r="BF77" s="33"/>
      <c r="BG77" s="29"/>
      <c r="BH77" s="29"/>
      <c r="BI77" s="33"/>
      <c r="BJ77" s="33"/>
      <c r="BK77" s="33"/>
      <c r="BL77" s="33"/>
      <c r="BM77" s="33"/>
      <c r="BN77" s="33"/>
      <c r="BO77" s="28"/>
      <c r="BP77" s="30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1"/>
      <c r="CI77" s="29"/>
      <c r="CJ77" s="30"/>
      <c r="CK77" s="29"/>
      <c r="CL77" s="29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</row>
    <row r="78" spans="1:153" s="21" customFormat="1" ht="12.75" customHeight="1" outlineLevel="1" x14ac:dyDescent="0.2">
      <c r="A78" s="43"/>
      <c r="B78" s="94"/>
      <c r="C78" s="95"/>
      <c r="D78" s="92"/>
      <c r="E78" s="90"/>
      <c r="F78" s="91"/>
      <c r="G78" s="90">
        <f t="shared" si="90"/>
        <v>0</v>
      </c>
      <c r="H78" s="89"/>
      <c r="I78" s="88"/>
      <c r="J78" s="87" t="str">
        <f t="shared" si="91"/>
        <v/>
      </c>
      <c r="K78" s="68" t="str">
        <f t="shared" si="92"/>
        <v/>
      </c>
      <c r="L78" s="86"/>
      <c r="M78" s="85"/>
      <c r="N78" s="85">
        <f t="shared" si="93"/>
        <v>0</v>
      </c>
      <c r="O78" s="84" t="str">
        <f>IF(OR(D78="",D78="Honorar"),"",IF(VLOOKUP(D78,Durchschnittssätze!$A$5:$Q$48,5,FALSE)&lt;0,"entfällt für",IF(N78=0,"",ROUND((VLOOKUP(D78,Durchschnittssätze!$A$5:$Q$48,5,FALSE)/39.8*E78),2))))</f>
        <v/>
      </c>
      <c r="P78" s="84" t="str">
        <f>IF(OR(D78="",D78="Honorar"),"",IF(VLOOKUP(D78,Durchschnittssätze!$A$5:$Q$48,9,FALSE)&lt;0,"Beamte",IF(N78=0,"",ROUND((VLOOKUP(D78,Durchschnittssätze!$A$5:$Q$48,9,FALSE)/39.8*E78),2))))</f>
        <v/>
      </c>
      <c r="Q78" s="83" t="str">
        <f>IF(D78="Honorar",N78,IF(P78="Beamte",VLOOKUP(D78,Durchschnittssätze!$A$5:$Q$48,17,FALSE),IF(N78&lt;O78,"keine",ROUND(IF(AND(N78&gt;=O78,N78&lt;P78),VLOOKUP(D78,Durchschnittssätze!$A$5:$Q$48,13,FALSE),VLOOKUP(D78,Durchschnittssätze!$A$5:$Q$48,17,FALSE)),2))))</f>
        <v>keine</v>
      </c>
      <c r="R78" s="82" t="str">
        <f t="shared" si="94"/>
        <v>Förderung</v>
      </c>
      <c r="S78" s="81">
        <f t="shared" si="95"/>
        <v>0</v>
      </c>
      <c r="T78" s="32"/>
      <c r="U78" s="36"/>
      <c r="V78" s="33"/>
      <c r="W78" s="61">
        <f t="shared" si="96"/>
        <v>1</v>
      </c>
      <c r="X78" s="60">
        <f t="shared" si="97"/>
        <v>0</v>
      </c>
      <c r="Y78" s="59">
        <f t="shared" si="98"/>
        <v>0</v>
      </c>
      <c r="Z78" s="58" t="e">
        <f t="shared" si="99"/>
        <v>#VALUE!</v>
      </c>
      <c r="AA78" s="57" t="e">
        <f t="shared" si="100"/>
        <v>#VALUE!</v>
      </c>
      <c r="AB78" s="56" t="e">
        <f t="shared" si="101"/>
        <v>#VALUE!</v>
      </c>
      <c r="AC78" s="55" t="e">
        <f t="shared" si="102"/>
        <v>#VALUE!</v>
      </c>
      <c r="AD78" s="54" t="e">
        <f t="shared" si="103"/>
        <v>#VALUE!</v>
      </c>
      <c r="AE78" s="53" t="e">
        <f t="shared" si="104"/>
        <v>#VALUE!</v>
      </c>
      <c r="AF78" s="52" t="e">
        <f t="shared" si="105"/>
        <v>#VALUE!</v>
      </c>
      <c r="AG78" s="58" t="e">
        <f t="shared" si="106"/>
        <v>#VALUE!</v>
      </c>
      <c r="AH78" s="57" t="e">
        <f t="shared" si="107"/>
        <v>#VALUE!</v>
      </c>
      <c r="AI78" s="56" t="e">
        <f t="shared" si="108"/>
        <v>#VALUE!</v>
      </c>
      <c r="AJ78" s="55" t="e">
        <f t="shared" si="109"/>
        <v>#VALUE!</v>
      </c>
      <c r="AK78" s="80" t="e">
        <f t="shared" si="110"/>
        <v>#VALUE!</v>
      </c>
      <c r="AL78" s="79" t="e">
        <f t="shared" si="111"/>
        <v>#VALUE!</v>
      </c>
      <c r="AM78" s="45">
        <f t="shared" si="112"/>
        <v>0</v>
      </c>
      <c r="AN78" s="44" t="str">
        <f t="shared" si="113"/>
        <v/>
      </c>
      <c r="AO78" s="17"/>
      <c r="AP78" s="78"/>
      <c r="AQ78" s="78"/>
      <c r="AR78" s="77"/>
      <c r="AS78" s="29"/>
      <c r="AT78" s="33"/>
      <c r="AU78" s="33"/>
      <c r="AV78" s="33"/>
      <c r="AW78" s="33"/>
      <c r="AX78" s="33"/>
      <c r="AY78" s="33"/>
      <c r="AZ78" s="29"/>
      <c r="BA78" s="33"/>
      <c r="BB78" s="33"/>
      <c r="BC78" s="33"/>
      <c r="BD78" s="33"/>
      <c r="BE78" s="33"/>
      <c r="BF78" s="33"/>
      <c r="BG78" s="29"/>
      <c r="BH78" s="29"/>
      <c r="BI78" s="33"/>
      <c r="BJ78" s="33"/>
      <c r="BK78" s="33"/>
      <c r="BL78" s="33"/>
      <c r="BM78" s="33"/>
      <c r="BN78" s="33"/>
      <c r="BO78" s="28"/>
      <c r="BP78" s="30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1"/>
      <c r="CI78" s="29"/>
      <c r="CJ78" s="30"/>
      <c r="CK78" s="29"/>
      <c r="CL78" s="29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</row>
    <row r="79" spans="1:153" s="21" customFormat="1" ht="12.75" customHeight="1" outlineLevel="1" x14ac:dyDescent="0.2">
      <c r="A79" s="43"/>
      <c r="B79" s="94"/>
      <c r="C79" s="95"/>
      <c r="D79" s="92"/>
      <c r="E79" s="90"/>
      <c r="F79" s="91"/>
      <c r="G79" s="90">
        <f t="shared" si="90"/>
        <v>0</v>
      </c>
      <c r="H79" s="89"/>
      <c r="I79" s="88"/>
      <c r="J79" s="87" t="str">
        <f t="shared" si="91"/>
        <v/>
      </c>
      <c r="K79" s="68" t="str">
        <f t="shared" si="92"/>
        <v/>
      </c>
      <c r="L79" s="86"/>
      <c r="M79" s="85"/>
      <c r="N79" s="85">
        <f t="shared" si="93"/>
        <v>0</v>
      </c>
      <c r="O79" s="84" t="str">
        <f>IF(OR(D79="",D79="Honorar"),"",IF(VLOOKUP(D79,Durchschnittssätze!$A$5:$Q$48,5,FALSE)&lt;0,"entfällt für",IF(N79=0,"",ROUND((VLOOKUP(D79,Durchschnittssätze!$A$5:$Q$48,5,FALSE)/39.8*E79),2))))</f>
        <v/>
      </c>
      <c r="P79" s="84" t="str">
        <f>IF(OR(D79="",D79="Honorar"),"",IF(VLOOKUP(D79,Durchschnittssätze!$A$5:$Q$48,9,FALSE)&lt;0,"Beamte",IF(N79=0,"",ROUND((VLOOKUP(D79,Durchschnittssätze!$A$5:$Q$48,9,FALSE)/39.8*E79),2))))</f>
        <v/>
      </c>
      <c r="Q79" s="83" t="str">
        <f>IF(D79="Honorar",N79,IF(P79="Beamte",VLOOKUP(D79,Durchschnittssätze!$A$5:$Q$48,17,FALSE),IF(N79&lt;O79,"keine",ROUND(IF(AND(N79&gt;=O79,N79&lt;P79),VLOOKUP(D79,Durchschnittssätze!$A$5:$Q$48,13,FALSE),VLOOKUP(D79,Durchschnittssätze!$A$5:$Q$48,17,FALSE)),2))))</f>
        <v>keine</v>
      </c>
      <c r="R79" s="82" t="str">
        <f t="shared" si="94"/>
        <v>Förderung</v>
      </c>
      <c r="S79" s="81">
        <f t="shared" si="95"/>
        <v>0</v>
      </c>
      <c r="T79" s="32"/>
      <c r="U79" s="36"/>
      <c r="V79" s="33"/>
      <c r="W79" s="61">
        <f t="shared" si="96"/>
        <v>1</v>
      </c>
      <c r="X79" s="60">
        <f t="shared" si="97"/>
        <v>0</v>
      </c>
      <c r="Y79" s="59">
        <f t="shared" si="98"/>
        <v>0</v>
      </c>
      <c r="Z79" s="58" t="e">
        <f t="shared" si="99"/>
        <v>#VALUE!</v>
      </c>
      <c r="AA79" s="57" t="e">
        <f t="shared" si="100"/>
        <v>#VALUE!</v>
      </c>
      <c r="AB79" s="56" t="e">
        <f t="shared" si="101"/>
        <v>#VALUE!</v>
      </c>
      <c r="AC79" s="55" t="e">
        <f t="shared" si="102"/>
        <v>#VALUE!</v>
      </c>
      <c r="AD79" s="54" t="e">
        <f t="shared" si="103"/>
        <v>#VALUE!</v>
      </c>
      <c r="AE79" s="53" t="e">
        <f t="shared" si="104"/>
        <v>#VALUE!</v>
      </c>
      <c r="AF79" s="52" t="e">
        <f t="shared" si="105"/>
        <v>#VALUE!</v>
      </c>
      <c r="AG79" s="58" t="e">
        <f t="shared" si="106"/>
        <v>#VALUE!</v>
      </c>
      <c r="AH79" s="57" t="e">
        <f t="shared" si="107"/>
        <v>#VALUE!</v>
      </c>
      <c r="AI79" s="56" t="e">
        <f t="shared" si="108"/>
        <v>#VALUE!</v>
      </c>
      <c r="AJ79" s="55" t="e">
        <f t="shared" si="109"/>
        <v>#VALUE!</v>
      </c>
      <c r="AK79" s="80" t="e">
        <f t="shared" si="110"/>
        <v>#VALUE!</v>
      </c>
      <c r="AL79" s="79" t="e">
        <f t="shared" si="111"/>
        <v>#VALUE!</v>
      </c>
      <c r="AM79" s="45">
        <f t="shared" si="112"/>
        <v>0</v>
      </c>
      <c r="AN79" s="44" t="str">
        <f t="shared" si="113"/>
        <v/>
      </c>
      <c r="AO79" s="17"/>
      <c r="AP79" s="78"/>
      <c r="AQ79" s="78"/>
      <c r="AR79" s="77"/>
      <c r="AS79" s="29"/>
      <c r="AT79" s="33"/>
      <c r="AU79" s="33"/>
      <c r="AV79" s="33"/>
      <c r="AW79" s="33"/>
      <c r="AX79" s="33"/>
      <c r="AY79" s="33"/>
      <c r="AZ79" s="29"/>
      <c r="BA79" s="33"/>
      <c r="BB79" s="33"/>
      <c r="BC79" s="33"/>
      <c r="BD79" s="33"/>
      <c r="BE79" s="33"/>
      <c r="BF79" s="33"/>
      <c r="BG79" s="29"/>
      <c r="BH79" s="29"/>
      <c r="BI79" s="33"/>
      <c r="BJ79" s="33"/>
      <c r="BK79" s="33"/>
      <c r="BL79" s="33"/>
      <c r="BM79" s="33"/>
      <c r="BN79" s="33"/>
      <c r="BO79" s="28"/>
      <c r="BP79" s="30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1"/>
      <c r="CI79" s="29"/>
      <c r="CJ79" s="30"/>
      <c r="CK79" s="29"/>
      <c r="CL79" s="29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</row>
    <row r="80" spans="1:153" s="21" customFormat="1" ht="12.75" customHeight="1" outlineLevel="1" x14ac:dyDescent="0.2">
      <c r="A80" s="43"/>
      <c r="B80" s="94"/>
      <c r="C80" s="93"/>
      <c r="D80" s="92"/>
      <c r="E80" s="90"/>
      <c r="F80" s="91"/>
      <c r="G80" s="90">
        <f t="shared" si="90"/>
        <v>0</v>
      </c>
      <c r="H80" s="89"/>
      <c r="I80" s="88"/>
      <c r="J80" s="87" t="str">
        <f t="shared" si="91"/>
        <v/>
      </c>
      <c r="K80" s="68" t="str">
        <f t="shared" si="92"/>
        <v/>
      </c>
      <c r="L80" s="86"/>
      <c r="M80" s="85"/>
      <c r="N80" s="85">
        <f t="shared" si="93"/>
        <v>0</v>
      </c>
      <c r="O80" s="84" t="str">
        <f>IF(OR(D80="",D80="Honorar"),"",IF(VLOOKUP(D80,Durchschnittssätze!$A$5:$Q$48,5,FALSE)&lt;0,"entfällt für",IF(N80=0,"",ROUND((VLOOKUP(D80,Durchschnittssätze!$A$5:$Q$48,5,FALSE)/39.8*E80),2))))</f>
        <v/>
      </c>
      <c r="P80" s="84" t="str">
        <f>IF(OR(D80="",D80="Honorar"),"",IF(VLOOKUP(D80,Durchschnittssätze!$A$5:$Q$48,9,FALSE)&lt;0,"Beamte",IF(N80=0,"",ROUND((VLOOKUP(D80,Durchschnittssätze!$A$5:$Q$48,9,FALSE)/39.8*E80),2))))</f>
        <v/>
      </c>
      <c r="Q80" s="83" t="str">
        <f>IF(D80="Honorar",N80,IF(P80="Beamte",VLOOKUP(D80,Durchschnittssätze!$A$5:$Q$48,17,FALSE),IF(N80&lt;O80,"keine",ROUND(IF(AND(N80&gt;=O80,N80&lt;P80),VLOOKUP(D80,Durchschnittssätze!$A$5:$Q$48,13,FALSE),VLOOKUP(D80,Durchschnittssätze!$A$5:$Q$48,17,FALSE)),2))))</f>
        <v>keine</v>
      </c>
      <c r="R80" s="82" t="str">
        <f t="shared" si="94"/>
        <v>Förderung</v>
      </c>
      <c r="S80" s="81">
        <f t="shared" si="95"/>
        <v>0</v>
      </c>
      <c r="T80" s="32"/>
      <c r="U80" s="36"/>
      <c r="V80" s="33"/>
      <c r="W80" s="61">
        <f t="shared" si="96"/>
        <v>1</v>
      </c>
      <c r="X80" s="60">
        <f t="shared" si="97"/>
        <v>0</v>
      </c>
      <c r="Y80" s="59">
        <f t="shared" si="98"/>
        <v>0</v>
      </c>
      <c r="Z80" s="58" t="e">
        <f t="shared" si="99"/>
        <v>#VALUE!</v>
      </c>
      <c r="AA80" s="57" t="e">
        <f t="shared" si="100"/>
        <v>#VALUE!</v>
      </c>
      <c r="AB80" s="56" t="e">
        <f t="shared" si="101"/>
        <v>#VALUE!</v>
      </c>
      <c r="AC80" s="55" t="e">
        <f t="shared" si="102"/>
        <v>#VALUE!</v>
      </c>
      <c r="AD80" s="54" t="e">
        <f t="shared" si="103"/>
        <v>#VALUE!</v>
      </c>
      <c r="AE80" s="53" t="e">
        <f t="shared" si="104"/>
        <v>#VALUE!</v>
      </c>
      <c r="AF80" s="52" t="e">
        <f t="shared" si="105"/>
        <v>#VALUE!</v>
      </c>
      <c r="AG80" s="58" t="e">
        <f t="shared" si="106"/>
        <v>#VALUE!</v>
      </c>
      <c r="AH80" s="57" t="e">
        <f t="shared" si="107"/>
        <v>#VALUE!</v>
      </c>
      <c r="AI80" s="56" t="e">
        <f t="shared" si="108"/>
        <v>#VALUE!</v>
      </c>
      <c r="AJ80" s="55" t="e">
        <f t="shared" si="109"/>
        <v>#VALUE!</v>
      </c>
      <c r="AK80" s="80" t="e">
        <f t="shared" si="110"/>
        <v>#VALUE!</v>
      </c>
      <c r="AL80" s="79" t="e">
        <f t="shared" si="111"/>
        <v>#VALUE!</v>
      </c>
      <c r="AM80" s="45">
        <f t="shared" si="112"/>
        <v>0</v>
      </c>
      <c r="AN80" s="44" t="str">
        <f t="shared" si="113"/>
        <v/>
      </c>
      <c r="AO80" s="17"/>
      <c r="AP80" s="78"/>
      <c r="AQ80" s="78"/>
      <c r="AR80" s="77"/>
      <c r="AS80" s="29"/>
      <c r="AT80" s="33"/>
      <c r="AU80" s="33"/>
      <c r="AV80" s="33"/>
      <c r="AW80" s="33"/>
      <c r="AX80" s="33"/>
      <c r="AY80" s="33"/>
      <c r="AZ80" s="29"/>
      <c r="BA80" s="33"/>
      <c r="BB80" s="33"/>
      <c r="BC80" s="33"/>
      <c r="BD80" s="33"/>
      <c r="BE80" s="33"/>
      <c r="BF80" s="33"/>
      <c r="BG80" s="29"/>
      <c r="BH80" s="29"/>
      <c r="BI80" s="33"/>
      <c r="BJ80" s="33"/>
      <c r="BK80" s="33"/>
      <c r="BL80" s="33"/>
      <c r="BM80" s="33"/>
      <c r="BN80" s="33"/>
      <c r="BO80" s="28"/>
      <c r="BP80" s="30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1"/>
      <c r="CI80" s="29"/>
      <c r="CJ80" s="30"/>
      <c r="CK80" s="29"/>
      <c r="CL80" s="29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</row>
    <row r="81" spans="1:153" s="21" customFormat="1" ht="12.75" customHeight="1" outlineLevel="1" x14ac:dyDescent="0.2">
      <c r="A81" s="43"/>
      <c r="B81" s="94"/>
      <c r="C81" s="95"/>
      <c r="D81" s="92"/>
      <c r="E81" s="90"/>
      <c r="F81" s="91"/>
      <c r="G81" s="90">
        <f t="shared" si="90"/>
        <v>0</v>
      </c>
      <c r="H81" s="89"/>
      <c r="I81" s="88"/>
      <c r="J81" s="87" t="str">
        <f t="shared" si="91"/>
        <v/>
      </c>
      <c r="K81" s="68" t="str">
        <f t="shared" si="92"/>
        <v/>
      </c>
      <c r="L81" s="86"/>
      <c r="M81" s="85"/>
      <c r="N81" s="85">
        <f t="shared" si="93"/>
        <v>0</v>
      </c>
      <c r="O81" s="84" t="str">
        <f>IF(OR(D81="",D81="Honorar"),"",IF(VLOOKUP(D81,Durchschnittssätze!$A$5:$Q$48,5,FALSE)&lt;0,"entfällt für",IF(N81=0,"",ROUND((VLOOKUP(D81,Durchschnittssätze!$A$5:$Q$48,5,FALSE)/39.8*E81),2))))</f>
        <v/>
      </c>
      <c r="P81" s="84" t="str">
        <f>IF(OR(D81="",D81="Honorar"),"",IF(VLOOKUP(D81,Durchschnittssätze!$A$5:$Q$48,9,FALSE)&lt;0,"Beamte",IF(N81=0,"",ROUND((VLOOKUP(D81,Durchschnittssätze!$A$5:$Q$48,9,FALSE)/39.8*E81),2))))</f>
        <v/>
      </c>
      <c r="Q81" s="83" t="str">
        <f>IF(D81="Honorar",N81,IF(P81="Beamte",VLOOKUP(D81,Durchschnittssätze!$A$5:$Q$48,17,FALSE),IF(N81&lt;O81,"keine",ROUND(IF(AND(N81&gt;=O81,N81&lt;P81),VLOOKUP(D81,Durchschnittssätze!$A$5:$Q$48,13,FALSE),VLOOKUP(D81,Durchschnittssätze!$A$5:$Q$48,17,FALSE)),2))))</f>
        <v>keine</v>
      </c>
      <c r="R81" s="82" t="str">
        <f t="shared" si="94"/>
        <v>Förderung</v>
      </c>
      <c r="S81" s="81">
        <f t="shared" si="95"/>
        <v>0</v>
      </c>
      <c r="T81" s="32"/>
      <c r="U81" s="36"/>
      <c r="V81" s="33"/>
      <c r="W81" s="61">
        <f t="shared" si="96"/>
        <v>1</v>
      </c>
      <c r="X81" s="60">
        <f t="shared" si="97"/>
        <v>0</v>
      </c>
      <c r="Y81" s="59">
        <f t="shared" si="98"/>
        <v>0</v>
      </c>
      <c r="Z81" s="58" t="e">
        <f t="shared" si="99"/>
        <v>#VALUE!</v>
      </c>
      <c r="AA81" s="57" t="e">
        <f t="shared" si="100"/>
        <v>#VALUE!</v>
      </c>
      <c r="AB81" s="56" t="e">
        <f t="shared" si="101"/>
        <v>#VALUE!</v>
      </c>
      <c r="AC81" s="55" t="e">
        <f t="shared" si="102"/>
        <v>#VALUE!</v>
      </c>
      <c r="AD81" s="54" t="e">
        <f t="shared" si="103"/>
        <v>#VALUE!</v>
      </c>
      <c r="AE81" s="53" t="e">
        <f t="shared" si="104"/>
        <v>#VALUE!</v>
      </c>
      <c r="AF81" s="52" t="e">
        <f t="shared" si="105"/>
        <v>#VALUE!</v>
      </c>
      <c r="AG81" s="58" t="e">
        <f t="shared" si="106"/>
        <v>#VALUE!</v>
      </c>
      <c r="AH81" s="57" t="e">
        <f t="shared" si="107"/>
        <v>#VALUE!</v>
      </c>
      <c r="AI81" s="56" t="e">
        <f t="shared" si="108"/>
        <v>#VALUE!</v>
      </c>
      <c r="AJ81" s="55" t="e">
        <f t="shared" si="109"/>
        <v>#VALUE!</v>
      </c>
      <c r="AK81" s="80" t="e">
        <f t="shared" si="110"/>
        <v>#VALUE!</v>
      </c>
      <c r="AL81" s="79" t="e">
        <f t="shared" si="111"/>
        <v>#VALUE!</v>
      </c>
      <c r="AM81" s="45">
        <f t="shared" si="112"/>
        <v>0</v>
      </c>
      <c r="AN81" s="44" t="str">
        <f t="shared" si="113"/>
        <v/>
      </c>
      <c r="AO81" s="17"/>
      <c r="AP81" s="78"/>
      <c r="AQ81" s="78"/>
      <c r="AR81" s="77"/>
      <c r="AS81" s="29"/>
      <c r="AT81" s="33"/>
      <c r="AU81" s="33"/>
      <c r="AV81" s="33"/>
      <c r="AW81" s="33"/>
      <c r="AX81" s="33"/>
      <c r="AY81" s="33"/>
      <c r="AZ81" s="29"/>
      <c r="BA81" s="33"/>
      <c r="BB81" s="33"/>
      <c r="BC81" s="33"/>
      <c r="BD81" s="33"/>
      <c r="BE81" s="33"/>
      <c r="BF81" s="33"/>
      <c r="BG81" s="29"/>
      <c r="BH81" s="29"/>
      <c r="BI81" s="33"/>
      <c r="BJ81" s="33"/>
      <c r="BK81" s="33"/>
      <c r="BL81" s="33"/>
      <c r="BM81" s="33"/>
      <c r="BN81" s="33"/>
      <c r="BO81" s="28"/>
      <c r="BP81" s="30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1"/>
      <c r="CI81" s="29"/>
      <c r="CJ81" s="30"/>
      <c r="CK81" s="29"/>
      <c r="CL81" s="29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</row>
    <row r="82" spans="1:153" s="21" customFormat="1" ht="12.75" customHeight="1" outlineLevel="1" x14ac:dyDescent="0.2">
      <c r="A82" s="43"/>
      <c r="B82" s="94"/>
      <c r="C82" s="95"/>
      <c r="D82" s="92"/>
      <c r="E82" s="90"/>
      <c r="F82" s="91"/>
      <c r="G82" s="90">
        <f t="shared" si="90"/>
        <v>0</v>
      </c>
      <c r="H82" s="89"/>
      <c r="I82" s="88"/>
      <c r="J82" s="87" t="str">
        <f t="shared" si="91"/>
        <v/>
      </c>
      <c r="K82" s="68" t="str">
        <f t="shared" si="92"/>
        <v/>
      </c>
      <c r="L82" s="86"/>
      <c r="M82" s="85"/>
      <c r="N82" s="85">
        <f t="shared" si="93"/>
        <v>0</v>
      </c>
      <c r="O82" s="84" t="str">
        <f>IF(OR(D82="",D82="Honorar"),"",IF(VLOOKUP(D82,Durchschnittssätze!$A$5:$Q$48,5,FALSE)&lt;0,"entfällt für",IF(N82=0,"",ROUND((VLOOKUP(D82,Durchschnittssätze!$A$5:$Q$48,5,FALSE)/39.8*E82),2))))</f>
        <v/>
      </c>
      <c r="P82" s="84" t="str">
        <f>IF(OR(D82="",D82="Honorar"),"",IF(VLOOKUP(D82,Durchschnittssätze!$A$5:$Q$48,9,FALSE)&lt;0,"Beamte",IF(N82=0,"",ROUND((VLOOKUP(D82,Durchschnittssätze!$A$5:$Q$48,9,FALSE)/39.8*E82),2))))</f>
        <v/>
      </c>
      <c r="Q82" s="83" t="str">
        <f>IF(D82="Honorar",N82,IF(P82="Beamte",VLOOKUP(D82,Durchschnittssätze!$A$5:$Q$48,17,FALSE),IF(N82&lt;O82,"keine",ROUND(IF(AND(N82&gt;=O82,N82&lt;P82),VLOOKUP(D82,Durchschnittssätze!$A$5:$Q$48,13,FALSE),VLOOKUP(D82,Durchschnittssätze!$A$5:$Q$48,17,FALSE)),2))))</f>
        <v>keine</v>
      </c>
      <c r="R82" s="82" t="str">
        <f t="shared" si="94"/>
        <v>Förderung</v>
      </c>
      <c r="S82" s="81">
        <f t="shared" si="95"/>
        <v>0</v>
      </c>
      <c r="T82" s="32"/>
      <c r="U82" s="36"/>
      <c r="V82" s="33"/>
      <c r="W82" s="61">
        <f t="shared" si="96"/>
        <v>1</v>
      </c>
      <c r="X82" s="60">
        <f t="shared" si="97"/>
        <v>0</v>
      </c>
      <c r="Y82" s="59">
        <f t="shared" si="98"/>
        <v>0</v>
      </c>
      <c r="Z82" s="58" t="e">
        <f t="shared" si="99"/>
        <v>#VALUE!</v>
      </c>
      <c r="AA82" s="57" t="e">
        <f t="shared" si="100"/>
        <v>#VALUE!</v>
      </c>
      <c r="AB82" s="56" t="e">
        <f t="shared" si="101"/>
        <v>#VALUE!</v>
      </c>
      <c r="AC82" s="55" t="e">
        <f t="shared" si="102"/>
        <v>#VALUE!</v>
      </c>
      <c r="AD82" s="54" t="e">
        <f t="shared" si="103"/>
        <v>#VALUE!</v>
      </c>
      <c r="AE82" s="53" t="e">
        <f t="shared" si="104"/>
        <v>#VALUE!</v>
      </c>
      <c r="AF82" s="52" t="e">
        <f t="shared" si="105"/>
        <v>#VALUE!</v>
      </c>
      <c r="AG82" s="58" t="e">
        <f t="shared" si="106"/>
        <v>#VALUE!</v>
      </c>
      <c r="AH82" s="57" t="e">
        <f t="shared" si="107"/>
        <v>#VALUE!</v>
      </c>
      <c r="AI82" s="56" t="e">
        <f t="shared" si="108"/>
        <v>#VALUE!</v>
      </c>
      <c r="AJ82" s="55" t="e">
        <f t="shared" si="109"/>
        <v>#VALUE!</v>
      </c>
      <c r="AK82" s="80" t="e">
        <f t="shared" si="110"/>
        <v>#VALUE!</v>
      </c>
      <c r="AL82" s="79" t="e">
        <f t="shared" si="111"/>
        <v>#VALUE!</v>
      </c>
      <c r="AM82" s="45">
        <f t="shared" si="112"/>
        <v>0</v>
      </c>
      <c r="AN82" s="44" t="str">
        <f t="shared" si="113"/>
        <v/>
      </c>
      <c r="AO82" s="17"/>
      <c r="AP82" s="78"/>
      <c r="AQ82" s="78"/>
      <c r="AR82" s="77"/>
      <c r="AS82" s="29"/>
      <c r="AT82" s="33"/>
      <c r="AU82" s="33"/>
      <c r="AV82" s="33"/>
      <c r="AW82" s="33"/>
      <c r="AX82" s="33"/>
      <c r="AY82" s="33"/>
      <c r="AZ82" s="29"/>
      <c r="BA82" s="33"/>
      <c r="BB82" s="33"/>
      <c r="BC82" s="33"/>
      <c r="BD82" s="33"/>
      <c r="BE82" s="33"/>
      <c r="BF82" s="33"/>
      <c r="BG82" s="29"/>
      <c r="BH82" s="29"/>
      <c r="BI82" s="33"/>
      <c r="BJ82" s="33"/>
      <c r="BK82" s="33"/>
      <c r="BL82" s="33"/>
      <c r="BM82" s="33"/>
      <c r="BN82" s="33"/>
      <c r="BO82" s="28"/>
      <c r="BP82" s="30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1"/>
      <c r="CI82" s="29"/>
      <c r="CJ82" s="30"/>
      <c r="CK82" s="29"/>
      <c r="CL82" s="29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</row>
    <row r="83" spans="1:153" s="21" customFormat="1" ht="12.75" customHeight="1" outlineLevel="1" x14ac:dyDescent="0.2">
      <c r="A83" s="43"/>
      <c r="B83" s="94"/>
      <c r="C83" s="93"/>
      <c r="D83" s="92"/>
      <c r="E83" s="90"/>
      <c r="F83" s="91"/>
      <c r="G83" s="90">
        <f t="shared" si="90"/>
        <v>0</v>
      </c>
      <c r="H83" s="89"/>
      <c r="I83" s="88"/>
      <c r="J83" s="87" t="str">
        <f t="shared" si="91"/>
        <v/>
      </c>
      <c r="K83" s="68" t="str">
        <f t="shared" si="92"/>
        <v/>
      </c>
      <c r="L83" s="86"/>
      <c r="M83" s="85"/>
      <c r="N83" s="85">
        <f t="shared" si="93"/>
        <v>0</v>
      </c>
      <c r="O83" s="84" t="str">
        <f>IF(OR(D83="",D83="Honorar"),"",IF(VLOOKUP(D83,Durchschnittssätze!$A$5:$Q$48,5,FALSE)&lt;0,"entfällt für",IF(N83=0,"",ROUND((VLOOKUP(D83,Durchschnittssätze!$A$5:$Q$48,5,FALSE)/39.8*E83),2))))</f>
        <v/>
      </c>
      <c r="P83" s="84" t="str">
        <f>IF(OR(D83="",D83="Honorar"),"",IF(VLOOKUP(D83,Durchschnittssätze!$A$5:$Q$48,9,FALSE)&lt;0,"Beamte",IF(N83=0,"",ROUND((VLOOKUP(D83,Durchschnittssätze!$A$5:$Q$48,9,FALSE)/39.8*E83),2))))</f>
        <v/>
      </c>
      <c r="Q83" s="83" t="str">
        <f>IF(D83="Honorar",N83,IF(P83="Beamte",VLOOKUP(D83,Durchschnittssätze!$A$5:$Q$48,17,FALSE),IF(N83&lt;O83,"keine",ROUND(IF(AND(N83&gt;=O83,N83&lt;P83),VLOOKUP(D83,Durchschnittssätze!$A$5:$Q$48,13,FALSE),VLOOKUP(D83,Durchschnittssätze!$A$5:$Q$48,17,FALSE)),2))))</f>
        <v>keine</v>
      </c>
      <c r="R83" s="82" t="str">
        <f t="shared" si="94"/>
        <v>Förderung</v>
      </c>
      <c r="S83" s="81">
        <f t="shared" si="95"/>
        <v>0</v>
      </c>
      <c r="T83" s="32"/>
      <c r="U83" s="36"/>
      <c r="V83" s="33"/>
      <c r="W83" s="61">
        <f t="shared" si="96"/>
        <v>1</v>
      </c>
      <c r="X83" s="60">
        <f t="shared" si="97"/>
        <v>0</v>
      </c>
      <c r="Y83" s="59">
        <f t="shared" si="98"/>
        <v>0</v>
      </c>
      <c r="Z83" s="58" t="e">
        <f t="shared" si="99"/>
        <v>#VALUE!</v>
      </c>
      <c r="AA83" s="57" t="e">
        <f t="shared" si="100"/>
        <v>#VALUE!</v>
      </c>
      <c r="AB83" s="56" t="e">
        <f t="shared" si="101"/>
        <v>#VALUE!</v>
      </c>
      <c r="AC83" s="55" t="e">
        <f t="shared" si="102"/>
        <v>#VALUE!</v>
      </c>
      <c r="AD83" s="54" t="e">
        <f t="shared" si="103"/>
        <v>#VALUE!</v>
      </c>
      <c r="AE83" s="53" t="e">
        <f t="shared" si="104"/>
        <v>#VALUE!</v>
      </c>
      <c r="AF83" s="52" t="e">
        <f t="shared" si="105"/>
        <v>#VALUE!</v>
      </c>
      <c r="AG83" s="58" t="e">
        <f t="shared" si="106"/>
        <v>#VALUE!</v>
      </c>
      <c r="AH83" s="57" t="e">
        <f t="shared" si="107"/>
        <v>#VALUE!</v>
      </c>
      <c r="AI83" s="56" t="e">
        <f t="shared" si="108"/>
        <v>#VALUE!</v>
      </c>
      <c r="AJ83" s="55" t="e">
        <f t="shared" si="109"/>
        <v>#VALUE!</v>
      </c>
      <c r="AK83" s="80" t="e">
        <f t="shared" si="110"/>
        <v>#VALUE!</v>
      </c>
      <c r="AL83" s="79" t="e">
        <f t="shared" si="111"/>
        <v>#VALUE!</v>
      </c>
      <c r="AM83" s="45">
        <f t="shared" si="112"/>
        <v>0</v>
      </c>
      <c r="AN83" s="44" t="str">
        <f t="shared" si="113"/>
        <v/>
      </c>
      <c r="AO83" s="17"/>
      <c r="AP83" s="78"/>
      <c r="AQ83" s="78"/>
      <c r="AR83" s="77"/>
      <c r="AS83" s="29"/>
      <c r="AT83" s="33"/>
      <c r="AU83" s="33"/>
      <c r="AV83" s="33"/>
      <c r="AW83" s="33"/>
      <c r="AX83" s="33"/>
      <c r="AY83" s="33"/>
      <c r="AZ83" s="29"/>
      <c r="BA83" s="33"/>
      <c r="BB83" s="33"/>
      <c r="BC83" s="33"/>
      <c r="BD83" s="33"/>
      <c r="BE83" s="33"/>
      <c r="BF83" s="33"/>
      <c r="BG83" s="29"/>
      <c r="BH83" s="29"/>
      <c r="BI83" s="33"/>
      <c r="BJ83" s="33"/>
      <c r="BK83" s="33"/>
      <c r="BL83" s="33"/>
      <c r="BM83" s="33"/>
      <c r="BN83" s="33"/>
      <c r="BO83" s="28"/>
      <c r="BP83" s="30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1"/>
      <c r="CI83" s="29"/>
      <c r="CJ83" s="30"/>
      <c r="CK83" s="29"/>
      <c r="CL83" s="29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</row>
    <row r="84" spans="1:153" s="21" customFormat="1" ht="12.75" customHeight="1" outlineLevel="1" thickBot="1" x14ac:dyDescent="0.25">
      <c r="A84" s="43"/>
      <c r="B84" s="76"/>
      <c r="C84" s="75"/>
      <c r="D84" s="74"/>
      <c r="E84" s="72"/>
      <c r="F84" s="73"/>
      <c r="G84" s="72">
        <f t="shared" si="90"/>
        <v>0</v>
      </c>
      <c r="H84" s="71"/>
      <c r="I84" s="70"/>
      <c r="J84" s="69" t="str">
        <f t="shared" si="91"/>
        <v/>
      </c>
      <c r="K84" s="68" t="str">
        <f t="shared" si="92"/>
        <v/>
      </c>
      <c r="L84" s="67"/>
      <c r="M84" s="66"/>
      <c r="N84" s="66">
        <f t="shared" si="93"/>
        <v>0</v>
      </c>
      <c r="O84" s="65" t="str">
        <f>IF(OR(D84="",D84="Honorar"),"",IF(VLOOKUP(D84,Durchschnittssätze!$A$5:$Q$48,5,FALSE)&lt;0,"entfällt für",IF(N84=0,"",ROUND((VLOOKUP(D84,Durchschnittssätze!$A$5:$Q$48,5,FALSE)/39.8*E84),2))))</f>
        <v/>
      </c>
      <c r="P84" s="65" t="str">
        <f>IF(OR(D84="",D84="Honorar"),"",IF(VLOOKUP(D84,Durchschnittssätze!$A$5:$Q$48,9,FALSE)&lt;0,"Beamte",IF(N84=0,"",ROUND((VLOOKUP(D84,Durchschnittssätze!$A$5:$Q$48,9,FALSE)/39.8*E84),2))))</f>
        <v/>
      </c>
      <c r="Q84" s="64" t="str">
        <f>IF(D84="Honorar",N84,IF(P84="Beamte",VLOOKUP(D84,Durchschnittssätze!$A$5:$Q$48,17,FALSE),IF(N84&lt;O84,"keine",ROUND(IF(AND(N84&gt;=O84,N84&lt;P84),VLOOKUP(D84,Durchschnittssätze!$A$5:$Q$48,13,FALSE),VLOOKUP(D84,Durchschnittssätze!$A$5:$Q$48,17,FALSE)),2))))</f>
        <v>keine</v>
      </c>
      <c r="R84" s="63" t="str">
        <f t="shared" si="94"/>
        <v>Förderung</v>
      </c>
      <c r="S84" s="62">
        <f t="shared" si="95"/>
        <v>0</v>
      </c>
      <c r="T84" s="32"/>
      <c r="U84" s="36"/>
      <c r="V84" s="33"/>
      <c r="W84" s="61">
        <f t="shared" si="96"/>
        <v>1</v>
      </c>
      <c r="X84" s="60">
        <f t="shared" si="97"/>
        <v>0</v>
      </c>
      <c r="Y84" s="59">
        <f t="shared" si="98"/>
        <v>0</v>
      </c>
      <c r="Z84" s="58" t="e">
        <f t="shared" si="99"/>
        <v>#VALUE!</v>
      </c>
      <c r="AA84" s="57" t="e">
        <f t="shared" si="100"/>
        <v>#VALUE!</v>
      </c>
      <c r="AB84" s="56" t="e">
        <f t="shared" si="101"/>
        <v>#VALUE!</v>
      </c>
      <c r="AC84" s="55" t="e">
        <f t="shared" si="102"/>
        <v>#VALUE!</v>
      </c>
      <c r="AD84" s="54" t="e">
        <f t="shared" si="103"/>
        <v>#VALUE!</v>
      </c>
      <c r="AE84" s="53" t="e">
        <f t="shared" si="104"/>
        <v>#VALUE!</v>
      </c>
      <c r="AF84" s="52" t="e">
        <f t="shared" si="105"/>
        <v>#VALUE!</v>
      </c>
      <c r="AG84" s="51" t="e">
        <f t="shared" si="106"/>
        <v>#VALUE!</v>
      </c>
      <c r="AH84" s="50" t="e">
        <f t="shared" si="107"/>
        <v>#VALUE!</v>
      </c>
      <c r="AI84" s="49" t="e">
        <f t="shared" si="108"/>
        <v>#VALUE!</v>
      </c>
      <c r="AJ84" s="48" t="e">
        <f t="shared" si="109"/>
        <v>#VALUE!</v>
      </c>
      <c r="AK84" s="47" t="e">
        <f t="shared" si="110"/>
        <v>#VALUE!</v>
      </c>
      <c r="AL84" s="46" t="e">
        <f t="shared" si="111"/>
        <v>#VALUE!</v>
      </c>
      <c r="AM84" s="45">
        <f t="shared" si="112"/>
        <v>0</v>
      </c>
      <c r="AN84" s="44" t="str">
        <f t="shared" si="113"/>
        <v/>
      </c>
      <c r="AO84" s="34"/>
      <c r="AP84" s="34"/>
      <c r="AQ84" s="34"/>
      <c r="AR84" s="34"/>
      <c r="AS84" s="29"/>
      <c r="AT84" s="33"/>
      <c r="AU84" s="33"/>
      <c r="AV84" s="33"/>
      <c r="AW84" s="33"/>
      <c r="AX84" s="33"/>
      <c r="AY84" s="33"/>
      <c r="AZ84" s="29"/>
      <c r="BA84" s="33"/>
      <c r="BB84" s="33"/>
      <c r="BC84" s="33"/>
      <c r="BD84" s="33"/>
      <c r="BE84" s="33"/>
      <c r="BF84" s="33"/>
      <c r="BG84" s="29"/>
      <c r="BH84" s="29"/>
      <c r="BI84" s="33"/>
      <c r="BJ84" s="33"/>
      <c r="BK84" s="33"/>
      <c r="BL84" s="33"/>
      <c r="BM84" s="33"/>
      <c r="BN84" s="33"/>
      <c r="BO84" s="28"/>
      <c r="BP84" s="30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1"/>
      <c r="CI84" s="29"/>
      <c r="CJ84" s="30"/>
      <c r="CK84" s="29"/>
      <c r="CL84" s="29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</row>
    <row r="85" spans="1:153" s="21" customFormat="1" ht="20.100000000000001" customHeight="1" outlineLevel="1" thickBot="1" x14ac:dyDescent="0.25">
      <c r="A85" s="43"/>
      <c r="B85" s="42"/>
      <c r="C85" s="40"/>
      <c r="D85" s="40"/>
      <c r="E85" s="40"/>
      <c r="F85" s="40"/>
      <c r="G85" s="41"/>
      <c r="H85" s="40"/>
      <c r="I85" s="40"/>
      <c r="J85" s="39"/>
      <c r="K85" s="610"/>
      <c r="L85" s="610"/>
      <c r="M85" s="610"/>
      <c r="N85" s="610"/>
      <c r="O85" s="610"/>
      <c r="P85" s="610"/>
      <c r="Q85" s="38"/>
      <c r="R85" s="38"/>
      <c r="S85" s="37">
        <f>SUM(S74:S84)</f>
        <v>0</v>
      </c>
      <c r="T85" s="32"/>
      <c r="U85" s="36"/>
      <c r="V85" s="33"/>
      <c r="W85" s="29"/>
      <c r="X85" s="29"/>
      <c r="Y85" s="29"/>
      <c r="Z85" s="28"/>
      <c r="AA85" s="28"/>
      <c r="AB85" s="28"/>
      <c r="AC85" s="28"/>
      <c r="AD85" s="28"/>
      <c r="AE85" s="30"/>
      <c r="AF85" s="34"/>
      <c r="AG85" s="34"/>
      <c r="AH85" s="34"/>
      <c r="AI85" s="34"/>
      <c r="AJ85" s="34"/>
      <c r="AK85" s="34"/>
      <c r="AL85" s="34"/>
      <c r="AM85" s="35">
        <f>SUM(AM74:AM84)</f>
        <v>0</v>
      </c>
      <c r="AN85" s="35">
        <f>SUM(AN74:AN84)</f>
        <v>0</v>
      </c>
      <c r="AO85" s="34"/>
      <c r="AP85" s="34"/>
      <c r="AQ85" s="34"/>
      <c r="AR85" s="34"/>
      <c r="AS85" s="29"/>
      <c r="AT85" s="33"/>
      <c r="AU85" s="33"/>
      <c r="AV85" s="33"/>
      <c r="AW85" s="33"/>
      <c r="AX85" s="33"/>
      <c r="AY85" s="33"/>
      <c r="AZ85" s="29"/>
      <c r="BA85" s="33"/>
      <c r="BB85" s="33"/>
      <c r="BC85" s="33"/>
      <c r="BD85" s="33"/>
      <c r="BE85" s="33"/>
      <c r="BF85" s="33"/>
      <c r="BG85" s="29"/>
      <c r="BH85" s="29"/>
      <c r="BI85" s="33"/>
      <c r="BJ85" s="33"/>
      <c r="BK85" s="33"/>
      <c r="BL85" s="33"/>
      <c r="BM85" s="33"/>
      <c r="BN85" s="33"/>
      <c r="BO85" s="28"/>
      <c r="BP85" s="30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1"/>
      <c r="CI85" s="29"/>
      <c r="CJ85" s="30"/>
      <c r="CK85" s="29"/>
      <c r="CL85" s="29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</row>
    <row r="86" spans="1:153" s="21" customFormat="1" x14ac:dyDescent="0.2">
      <c r="B86" s="29"/>
      <c r="C86" s="28"/>
      <c r="D86" s="28"/>
      <c r="E86" s="145"/>
      <c r="F86" s="145"/>
      <c r="G86" s="145"/>
      <c r="H86" s="145"/>
      <c r="I86" s="144"/>
      <c r="J86" s="144"/>
      <c r="K86" s="614" t="str">
        <f>IF(COUNTBLANK(K74:K84)&lt;&gt;11,"Fehler in den Datumsangaben! Bitte prüfen!","")</f>
        <v/>
      </c>
      <c r="L86" s="614"/>
      <c r="M86" s="614"/>
      <c r="N86" s="614"/>
      <c r="O86" s="614"/>
      <c r="P86" s="38"/>
      <c r="Q86" s="38"/>
      <c r="R86" s="38"/>
      <c r="S86" s="38"/>
      <c r="T86" s="38"/>
      <c r="U86" s="143"/>
      <c r="V86" s="140"/>
      <c r="W86" s="33"/>
      <c r="X86" s="29"/>
      <c r="Y86" s="29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</row>
    <row r="87" spans="1:153" s="25" customFormat="1" ht="17.25" customHeight="1" outlineLevel="1" x14ac:dyDescent="0.2">
      <c r="B87" s="608">
        <f>$B$15</f>
        <v>0</v>
      </c>
      <c r="C87" s="608"/>
      <c r="D87" s="609" t="str">
        <f>IF(AM101&lt;&gt;0,"Es wurde eine abweichende Entgeltgruppe angegeben. Bitte hierfür eine Begründung im Prüfvermerk erfassen!","")</f>
        <v/>
      </c>
      <c r="E87" s="609"/>
      <c r="F87" s="609"/>
      <c r="G87" s="609"/>
      <c r="H87" s="609"/>
      <c r="I87" s="609"/>
      <c r="J87" s="609"/>
      <c r="K87" s="609"/>
      <c r="L87" s="609"/>
      <c r="M87" s="609"/>
      <c r="N87" s="29"/>
      <c r="O87" s="141"/>
      <c r="P87" s="141"/>
      <c r="Q87" s="141"/>
      <c r="R87" s="141"/>
      <c r="S87" s="20"/>
      <c r="T87" s="140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</row>
    <row r="88" spans="1:153" s="21" customFormat="1" ht="7.5" customHeight="1" outlineLevel="1" thickBot="1" x14ac:dyDescent="0.25">
      <c r="B88" s="142"/>
      <c r="E88" s="23"/>
      <c r="F88" s="27"/>
      <c r="G88" s="23"/>
      <c r="I88" s="23"/>
      <c r="K88" s="28"/>
      <c r="L88" s="28"/>
      <c r="M88" s="28"/>
      <c r="N88" s="28"/>
      <c r="O88" s="141"/>
      <c r="P88" s="141"/>
      <c r="Q88" s="141"/>
      <c r="R88" s="141"/>
      <c r="S88" s="20"/>
      <c r="T88" s="140"/>
      <c r="U88" s="28"/>
      <c r="V88" s="28"/>
      <c r="W88" s="29"/>
      <c r="X88" s="29"/>
      <c r="Y88" s="29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</row>
    <row r="89" spans="1:153" s="25" customFormat="1" ht="65.099999999999994" customHeight="1" outlineLevel="1" thickBot="1" x14ac:dyDescent="0.25">
      <c r="B89" s="139" t="s">
        <v>14</v>
      </c>
      <c r="C89" s="138" t="s">
        <v>15</v>
      </c>
      <c r="D89" s="137" t="s">
        <v>159</v>
      </c>
      <c r="E89" s="136" t="s">
        <v>158</v>
      </c>
      <c r="F89" s="136" t="s">
        <v>157</v>
      </c>
      <c r="G89" s="135" t="s">
        <v>156</v>
      </c>
      <c r="H89" s="134" t="s">
        <v>16</v>
      </c>
      <c r="I89" s="133" t="s">
        <v>17</v>
      </c>
      <c r="J89" s="132" t="s">
        <v>155</v>
      </c>
      <c r="K89" s="119"/>
      <c r="L89" s="131" t="s">
        <v>154</v>
      </c>
      <c r="M89" s="130" t="s">
        <v>153</v>
      </c>
      <c r="N89" s="130" t="s">
        <v>152</v>
      </c>
      <c r="O89" s="129" t="s">
        <v>151</v>
      </c>
      <c r="P89" s="129" t="s">
        <v>150</v>
      </c>
      <c r="Q89" s="128" t="s">
        <v>149</v>
      </c>
      <c r="R89" s="127" t="s">
        <v>148</v>
      </c>
      <c r="S89" s="126" t="s">
        <v>147</v>
      </c>
      <c r="T89" s="119"/>
      <c r="U89" s="117"/>
      <c r="V89" s="117"/>
      <c r="W89" s="117"/>
      <c r="X89" s="125" t="s">
        <v>14</v>
      </c>
      <c r="Y89" s="124" t="s">
        <v>15</v>
      </c>
      <c r="Z89" s="611" t="s">
        <v>146</v>
      </c>
      <c r="AA89" s="612"/>
      <c r="AB89" s="612"/>
      <c r="AC89" s="612"/>
      <c r="AD89" s="612"/>
      <c r="AE89" s="613"/>
      <c r="AF89" s="123" t="s">
        <v>145</v>
      </c>
      <c r="AG89" s="611" t="s">
        <v>144</v>
      </c>
      <c r="AH89" s="612"/>
      <c r="AI89" s="612"/>
      <c r="AJ89" s="612"/>
      <c r="AK89" s="612"/>
      <c r="AL89" s="613"/>
      <c r="AM89" s="122" t="s">
        <v>143</v>
      </c>
      <c r="AN89" s="121" t="s">
        <v>142</v>
      </c>
      <c r="AO89" s="29"/>
      <c r="AP89" s="29"/>
      <c r="AQ89" s="29"/>
      <c r="AR89" s="29"/>
      <c r="AS89" s="120"/>
      <c r="AT89" s="29"/>
      <c r="AU89" s="29"/>
      <c r="AV89" s="29"/>
      <c r="AW89" s="29"/>
      <c r="AX89" s="29"/>
      <c r="AY89" s="29"/>
      <c r="AZ89" s="120"/>
      <c r="BA89" s="29"/>
      <c r="BB89" s="29"/>
      <c r="BC89" s="29"/>
      <c r="BD89" s="29"/>
      <c r="BE89" s="29"/>
      <c r="BF89" s="29"/>
      <c r="BG89" s="29"/>
      <c r="BH89" s="120"/>
      <c r="BI89" s="29"/>
      <c r="BJ89" s="29"/>
      <c r="BK89" s="29"/>
      <c r="BL89" s="29"/>
      <c r="BM89" s="29"/>
      <c r="BN89" s="29"/>
      <c r="BO89" s="29"/>
      <c r="BP89" s="117"/>
      <c r="BQ89" s="119"/>
      <c r="BR89" s="119"/>
      <c r="BS89" s="117"/>
      <c r="BT89" s="117"/>
      <c r="BU89" s="117"/>
      <c r="BV89" s="117"/>
      <c r="BW89" s="119"/>
      <c r="BX89" s="119"/>
      <c r="BY89" s="117"/>
      <c r="BZ89" s="117"/>
      <c r="CA89" s="117"/>
      <c r="CB89" s="117"/>
      <c r="CC89" s="118"/>
      <c r="CD89" s="117"/>
      <c r="CE89" s="117"/>
      <c r="CF89" s="117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</row>
    <row r="90" spans="1:153" s="25" customFormat="1" ht="12.75" customHeight="1" outlineLevel="1" x14ac:dyDescent="0.2">
      <c r="A90" s="116"/>
      <c r="B90" s="115"/>
      <c r="C90" s="114"/>
      <c r="D90" s="113"/>
      <c r="E90" s="111"/>
      <c r="F90" s="112"/>
      <c r="G90" s="111">
        <f t="shared" ref="G90:G100" si="114">ROUND(E90*F90,2)</f>
        <v>0</v>
      </c>
      <c r="H90" s="110"/>
      <c r="I90" s="109"/>
      <c r="J90" s="108" t="str">
        <f t="shared" ref="J90:J100" si="115">IF(OR(G90="",G90=0),"",
IF(F90&gt;100%,"Fehler",
ROUND(1664/39.8*IF(E90&lt;39.8,E90*F90,G90)/365*
IF(OR(AND(DATEDIF(H90,I90,"M")=11,AF90=366),AND(W90=1,AF90=366)),365,AF90),2)))</f>
        <v/>
      </c>
      <c r="K90" s="68" t="str">
        <f t="shared" ref="K90:K100" si="116">IF(AND(H90="",I90=""),"",IF(OR(H90&lt;$E$15,H90&gt;$F$15,I90&lt;H90,I90&lt;$E$15,I90&gt;$F$15),"!!!",""))</f>
        <v/>
      </c>
      <c r="L90" s="107"/>
      <c r="M90" s="106"/>
      <c r="N90" s="106">
        <f t="shared" ref="N90:N100" si="117">L90*12+M90</f>
        <v>0</v>
      </c>
      <c r="O90" s="105" t="str">
        <f>IF(OR(D90="",D90="Honorar"),"",IF(VLOOKUP(D90,Durchschnittssätze!$A$5:$Q$48,5,FALSE)&lt;0,"entfällt für",IF(N90=0,"",ROUND((VLOOKUP(D90,Durchschnittssätze!$A$5:$Q$48,5,FALSE)/39.8*E90),2))))</f>
        <v/>
      </c>
      <c r="P90" s="105" t="str">
        <f>IF(OR(D90="",D90="Honorar"),"",IF(VLOOKUP(D90,Durchschnittssätze!$A$5:$Q$48,9,FALSE)&lt;0,"Beamte",IF(N90=0,"",ROUND((VLOOKUP(D90,Durchschnittssätze!$A$5:$Q$48,9,FALSE)/39.8*E90),2))))</f>
        <v/>
      </c>
      <c r="Q90" s="104" t="str">
        <f>IF(D90="Honorar",N90,IF(P90="Beamte",VLOOKUP(D90,Durchschnittssätze!$A$5:$Q$48,17,FALSE),IF(N90&lt;O90,"keine",ROUND(IF(AND(N90&gt;=O90,N90&lt;P90),VLOOKUP(D90,Durchschnittssätze!$A$5:$Q$48,13,FALSE),VLOOKUP(D90,Durchschnittssätze!$A$5:$Q$48,17,FALSE)),2))))</f>
        <v>keine</v>
      </c>
      <c r="R90" s="103" t="str">
        <f t="shared" ref="R90:R100" si="118">IF(D90="Honorar","",IF(P90="Beamte",D90,IF(N90&lt;O90,"Förderung",IF(AND(N90&gt;O90,N90&lt;P90),"Std.Satz 1","Std.Satz 2"))))</f>
        <v>Förderung</v>
      </c>
      <c r="S90" s="102">
        <f t="shared" ref="S90:S100" si="119">IF(OR(P90="Beamte",D90="Honorar"),ROUND(Q90*J90,2),IF(OR(N90&lt;O90,N90=0,G90=0),0,ROUND(Q90*J90,2)))</f>
        <v>0</v>
      </c>
      <c r="T90" s="32"/>
      <c r="U90" s="36"/>
      <c r="V90" s="33"/>
      <c r="W90" s="61">
        <f t="shared" ref="W90:W100" si="120">YEAR(I90)-YEAR(H90)+1</f>
        <v>1</v>
      </c>
      <c r="X90" s="60">
        <f t="shared" ref="X90:X100" si="121">B90</f>
        <v>0</v>
      </c>
      <c r="Y90" s="59">
        <f t="shared" ref="Y90:Y100" si="122">C90</f>
        <v>0</v>
      </c>
      <c r="Z90" s="58" t="e">
        <f t="shared" ref="Z90:Z100" si="123">IF(YEAR(H90)=$Z$9,$Z$9,"")</f>
        <v>#VALUE!</v>
      </c>
      <c r="AA90" s="57" t="e">
        <f t="shared" ref="AA90:AA100" si="124">IF(AND(Z90&lt;&gt;"",$W90&gt;1),Z90+1,IF(YEAR(H90)=$AA$9,$AA$9,""))</f>
        <v>#VALUE!</v>
      </c>
      <c r="AB90" s="56" t="e">
        <f t="shared" ref="AB90:AB100" si="125">IF(AND(OR(AA90&lt;&gt;"",YEAR(H90)=$AB$9),COUNT(Z90:AA90)&lt;W90),$AB$9,"")</f>
        <v>#VALUE!</v>
      </c>
      <c r="AC90" s="55" t="e">
        <f t="shared" ref="AC90:AC100" si="126">IF(AND(OR(AB90&lt;&gt;"",YEAR(H90)=$AC$9),COUNT(Z90:AB90)&lt;W90),$AC$9,"")</f>
        <v>#VALUE!</v>
      </c>
      <c r="AD90" s="54" t="e">
        <f t="shared" ref="AD90:AD100" si="127">IF(AND(OR(AC90&lt;&gt;"",YEAR(H90)=$AD$9),COUNT(Z90:AC90)&lt;W90),$AD$9,"")</f>
        <v>#VALUE!</v>
      </c>
      <c r="AE90" s="53" t="e">
        <f t="shared" ref="AE90:AE100" si="128">IF(AND(OR(AC90&lt;&gt;"",YEAR(H90)=$AD$9),COUNT(Z90:AD90)&lt;W90),$AE$9,"")</f>
        <v>#VALUE!</v>
      </c>
      <c r="AF90" s="52" t="e">
        <f t="shared" ref="AF90:AF100" si="129">SUM(AG90:AL90)</f>
        <v>#VALUE!</v>
      </c>
      <c r="AG90" s="101" t="e">
        <f t="shared" ref="AG90:AG100" si="130">IF(Z90="","",MIN(365,
IF(YEAR(H90)=YEAR(I90),DATEDIF(H90,I90,"D")+1,
DATEDIF(H90,VLOOKUP(YEAR(H90),$AM$11:$AN$20,2,FALSE),"D")+1)))</f>
        <v>#VALUE!</v>
      </c>
      <c r="AH90" s="100" t="e">
        <f t="shared" ref="AH90:AH100" si="131">IF(AA90="","",MIN(365,
IF(AND(YEAR($H90)=YEAR($I90),AA90=YEAR($H90)),DATEDIF($H90,$I90,"D")+1,
IF(AB90&lt;&gt;"",DATEDIF(MAX(VLOOKUP(AA90,$AM$11:$AP$20,3,FALSE),$H90),VLOOKUP(AA90,$AM$11:$AP$20,2,FALSE),"D")+1,
VLOOKUP(AA90,$AM$11:$AP$20,4,FALSE)-DATEDIF($I90,VLOOKUP(YEAR($I90),$AM$11:$AN$20,2,FALSE),"D")))))</f>
        <v>#VALUE!</v>
      </c>
      <c r="AI90" s="99" t="e">
        <f t="shared" ref="AI90:AI100" si="132">IF(AB90="","",MIN(365,
IF(AND(YEAR($H90)=YEAR($I90),AB90=YEAR($H90)),DATEDIF($H90,$I90,"D")+1,
IF(AC90&lt;&gt;"",DATEDIF(MAX(VLOOKUP(AB90,$AM$11:$AP$20,3,FALSE),$H90),VLOOKUP(AB90,$AM$11:$AP$20,2,FALSE),"D")+1,
VLOOKUP(AB90,$AM$11:$AP$20,4,FALSE)-DATEDIF($I90,VLOOKUP(YEAR($I90),$AM$11:$AN$20,2,FALSE),"D")))))</f>
        <v>#VALUE!</v>
      </c>
      <c r="AJ90" s="98" t="e">
        <f t="shared" ref="AJ90:AJ100" si="133">IF(AC90="","",MIN(365,
IF(AND(YEAR($H90)=YEAR($I90),AC90=YEAR($H90)),DATEDIF($H90,$I90,"D")+1,
IF(AD90&lt;&gt;"",DATEDIF(MAX(VLOOKUP(AC90,$AM$11:$AP$20,3,FALSE),$H90),VLOOKUP(AC90,$AM$11:$AP$20,2,FALSE),"D")+1,
VLOOKUP(AC90,$AM$11:$AP$20,4,FALSE)-DATEDIF($I90,VLOOKUP(YEAR($I90),$AM$11:$AN$20,2,FALSE),"D")))))</f>
        <v>#VALUE!</v>
      </c>
      <c r="AK90" s="97" t="e">
        <f t="shared" ref="AK90:AK100" si="134">IF(AD90="","",MIN(365,
IF(AND(YEAR($H90)=YEAR($I90),AD90=YEAR($H90)),DATEDIF($H90,$I90,"D")+1,
IF(AE90&lt;&gt;"",DATEDIF(MAX(VLOOKUP(AD90,$AM$11:$AP$20,3,FALSE),$H90),VLOOKUP(AD90,$AM$11:$AP$20,2,FALSE),"D")+1,
VLOOKUP(AD90,$AM$11:$AP$20,4,FALSE)-DATEDIF($I90,VLOOKUP(YEAR($I90),$AM$11:$AN$20,2,FALSE),"D")))))</f>
        <v>#VALUE!</v>
      </c>
      <c r="AL90" s="96" t="e">
        <f t="shared" ref="AL90:AL100" si="135">IF(AE90="","",MIN(365,
IF(AND(YEAR($H90)=YEAR($I90),AE90=YEAR($H90)),DATEDIF($H90,$I90,"D")+1,
VLOOKUP(AE90,$AM$11:$AP$20,4,FALSE)-DATEDIF($I90,VLOOKUP(YEAR($I90),$AM$11:$AN$20,2,FALSE),"D"))))</f>
        <v>#VALUE!</v>
      </c>
      <c r="AM90" s="45">
        <f t="shared" ref="AM90:AM100" si="136">IF(AND(D90&lt;&gt;$D$15,D90&lt;&gt;"",D90&lt;&gt;"Honorar"),1,0)</f>
        <v>0</v>
      </c>
      <c r="AN90" s="44" t="str">
        <f t="shared" ref="AN90:AN100" si="137">IF(D90="Honorar",S90,"")</f>
        <v/>
      </c>
      <c r="AO90" s="17"/>
      <c r="AP90" s="78"/>
      <c r="AQ90" s="78"/>
      <c r="AR90" s="77"/>
      <c r="AS90" s="29"/>
      <c r="AT90" s="33"/>
      <c r="AU90" s="33"/>
      <c r="AV90" s="33"/>
      <c r="AW90" s="33"/>
      <c r="AX90" s="33"/>
      <c r="AY90" s="33"/>
      <c r="AZ90" s="29"/>
      <c r="BA90" s="33"/>
      <c r="BB90" s="33"/>
      <c r="BC90" s="33"/>
      <c r="BD90" s="33"/>
      <c r="BE90" s="33"/>
      <c r="BF90" s="33"/>
      <c r="BG90" s="29"/>
      <c r="BH90" s="29"/>
      <c r="BI90" s="33"/>
      <c r="BJ90" s="33"/>
      <c r="BK90" s="33"/>
      <c r="BL90" s="33"/>
      <c r="BM90" s="33"/>
      <c r="BN90" s="33"/>
      <c r="BO90" s="29"/>
      <c r="BP90" s="30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1"/>
      <c r="CI90" s="29"/>
      <c r="CJ90" s="30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</row>
    <row r="91" spans="1:153" s="21" customFormat="1" ht="12.75" customHeight="1" outlineLevel="1" x14ac:dyDescent="0.2">
      <c r="A91" s="43"/>
      <c r="B91" s="94"/>
      <c r="C91" s="95"/>
      <c r="D91" s="92"/>
      <c r="E91" s="90"/>
      <c r="F91" s="91"/>
      <c r="G91" s="90">
        <f t="shared" si="114"/>
        <v>0</v>
      </c>
      <c r="H91" s="89"/>
      <c r="I91" s="88"/>
      <c r="J91" s="87" t="str">
        <f t="shared" si="115"/>
        <v/>
      </c>
      <c r="K91" s="68" t="str">
        <f t="shared" si="116"/>
        <v/>
      </c>
      <c r="L91" s="86"/>
      <c r="M91" s="85"/>
      <c r="N91" s="85">
        <f t="shared" si="117"/>
        <v>0</v>
      </c>
      <c r="O91" s="84" t="str">
        <f>IF(OR(D91="",D91="Honorar"),"",IF(VLOOKUP(D91,Durchschnittssätze!$A$5:$Q$48,5,FALSE)&lt;0,"entfällt für",IF(N91=0,"",ROUND((VLOOKUP(D91,Durchschnittssätze!$A$5:$Q$48,5,FALSE)/39.8*E91),2))))</f>
        <v/>
      </c>
      <c r="P91" s="84" t="str">
        <f>IF(OR(D91="",D91="Honorar"),"",IF(VLOOKUP(D91,Durchschnittssätze!$A$5:$Q$48,9,FALSE)&lt;0,"Beamte",IF(N91=0,"",ROUND((VLOOKUP(D91,Durchschnittssätze!$A$5:$Q$48,9,FALSE)/39.8*E91),2))))</f>
        <v/>
      </c>
      <c r="Q91" s="83" t="str">
        <f>IF(D91="Honorar",N91,IF(P91="Beamte",VLOOKUP(D91,Durchschnittssätze!$A$5:$Q$48,17,FALSE),IF(N91&lt;O91,"keine",ROUND(IF(AND(N91&gt;=O91,N91&lt;P91),VLOOKUP(D91,Durchschnittssätze!$A$5:$Q$48,13,FALSE),VLOOKUP(D91,Durchschnittssätze!$A$5:$Q$48,17,FALSE)),2))))</f>
        <v>keine</v>
      </c>
      <c r="R91" s="82" t="str">
        <f t="shared" si="118"/>
        <v>Förderung</v>
      </c>
      <c r="S91" s="81">
        <f t="shared" si="119"/>
        <v>0</v>
      </c>
      <c r="T91" s="32"/>
      <c r="U91" s="36"/>
      <c r="V91" s="33"/>
      <c r="W91" s="61">
        <f t="shared" si="120"/>
        <v>1</v>
      </c>
      <c r="X91" s="60">
        <f t="shared" si="121"/>
        <v>0</v>
      </c>
      <c r="Y91" s="59">
        <f t="shared" si="122"/>
        <v>0</v>
      </c>
      <c r="Z91" s="58" t="e">
        <f t="shared" si="123"/>
        <v>#VALUE!</v>
      </c>
      <c r="AA91" s="57" t="e">
        <f t="shared" si="124"/>
        <v>#VALUE!</v>
      </c>
      <c r="AB91" s="56" t="e">
        <f t="shared" si="125"/>
        <v>#VALUE!</v>
      </c>
      <c r="AC91" s="55" t="e">
        <f t="shared" si="126"/>
        <v>#VALUE!</v>
      </c>
      <c r="AD91" s="54" t="e">
        <f t="shared" si="127"/>
        <v>#VALUE!</v>
      </c>
      <c r="AE91" s="53" t="e">
        <f t="shared" si="128"/>
        <v>#VALUE!</v>
      </c>
      <c r="AF91" s="52" t="e">
        <f t="shared" si="129"/>
        <v>#VALUE!</v>
      </c>
      <c r="AG91" s="58" t="e">
        <f t="shared" si="130"/>
        <v>#VALUE!</v>
      </c>
      <c r="AH91" s="57" t="e">
        <f t="shared" si="131"/>
        <v>#VALUE!</v>
      </c>
      <c r="AI91" s="56" t="e">
        <f t="shared" si="132"/>
        <v>#VALUE!</v>
      </c>
      <c r="AJ91" s="55" t="e">
        <f t="shared" si="133"/>
        <v>#VALUE!</v>
      </c>
      <c r="AK91" s="80" t="e">
        <f t="shared" si="134"/>
        <v>#VALUE!</v>
      </c>
      <c r="AL91" s="79" t="e">
        <f t="shared" si="135"/>
        <v>#VALUE!</v>
      </c>
      <c r="AM91" s="45">
        <f t="shared" si="136"/>
        <v>0</v>
      </c>
      <c r="AN91" s="44" t="str">
        <f t="shared" si="137"/>
        <v/>
      </c>
      <c r="AO91" s="17"/>
      <c r="AP91" s="78"/>
      <c r="AQ91" s="78"/>
      <c r="AR91" s="77"/>
      <c r="AS91" s="29"/>
      <c r="AT91" s="33"/>
      <c r="AU91" s="33"/>
      <c r="AV91" s="33"/>
      <c r="AW91" s="33"/>
      <c r="AX91" s="33"/>
      <c r="AY91" s="33"/>
      <c r="AZ91" s="29"/>
      <c r="BA91" s="33"/>
      <c r="BB91" s="33"/>
      <c r="BC91" s="33"/>
      <c r="BD91" s="33"/>
      <c r="BE91" s="33"/>
      <c r="BF91" s="33"/>
      <c r="BG91" s="29"/>
      <c r="BH91" s="29"/>
      <c r="BI91" s="33"/>
      <c r="BJ91" s="33"/>
      <c r="BK91" s="33"/>
      <c r="BL91" s="33"/>
      <c r="BM91" s="33"/>
      <c r="BN91" s="33"/>
      <c r="BO91" s="28"/>
      <c r="BP91" s="30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1"/>
      <c r="CI91" s="29"/>
      <c r="CJ91" s="30"/>
      <c r="CK91" s="29"/>
      <c r="CL91" s="29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</row>
    <row r="92" spans="1:153" s="21" customFormat="1" ht="12.75" customHeight="1" outlineLevel="1" x14ac:dyDescent="0.2">
      <c r="A92" s="43"/>
      <c r="B92" s="94"/>
      <c r="C92" s="95"/>
      <c r="D92" s="92"/>
      <c r="E92" s="90"/>
      <c r="F92" s="91"/>
      <c r="G92" s="90">
        <f t="shared" si="114"/>
        <v>0</v>
      </c>
      <c r="H92" s="89"/>
      <c r="I92" s="88"/>
      <c r="J92" s="87" t="str">
        <f t="shared" si="115"/>
        <v/>
      </c>
      <c r="K92" s="68" t="str">
        <f t="shared" si="116"/>
        <v/>
      </c>
      <c r="L92" s="86"/>
      <c r="M92" s="85"/>
      <c r="N92" s="85">
        <f t="shared" si="117"/>
        <v>0</v>
      </c>
      <c r="O92" s="84" t="str">
        <f>IF(OR(D92="",D92="Honorar"),"",IF(VLOOKUP(D92,Durchschnittssätze!$A$5:$Q$48,5,FALSE)&lt;0,"entfällt für",IF(N92=0,"",ROUND((VLOOKUP(D92,Durchschnittssätze!$A$5:$Q$48,5,FALSE)/39.8*E92),2))))</f>
        <v/>
      </c>
      <c r="P92" s="84" t="str">
        <f>IF(OR(D92="",D92="Honorar"),"",IF(VLOOKUP(D92,Durchschnittssätze!$A$5:$Q$48,9,FALSE)&lt;0,"Beamte",IF(N92=0,"",ROUND((VLOOKUP(D92,Durchschnittssätze!$A$5:$Q$48,9,FALSE)/39.8*E92),2))))</f>
        <v/>
      </c>
      <c r="Q92" s="83" t="str">
        <f>IF(D92="Honorar",N92,IF(P92="Beamte",VLOOKUP(D92,Durchschnittssätze!$A$5:$Q$48,17,FALSE),IF(N92&lt;O92,"keine",ROUND(IF(AND(N92&gt;=O92,N92&lt;P92),VLOOKUP(D92,Durchschnittssätze!$A$5:$Q$48,13,FALSE),VLOOKUP(D92,Durchschnittssätze!$A$5:$Q$48,17,FALSE)),2))))</f>
        <v>keine</v>
      </c>
      <c r="R92" s="82" t="str">
        <f t="shared" si="118"/>
        <v>Förderung</v>
      </c>
      <c r="S92" s="81">
        <f t="shared" si="119"/>
        <v>0</v>
      </c>
      <c r="T92" s="32"/>
      <c r="U92" s="36"/>
      <c r="V92" s="33"/>
      <c r="W92" s="61">
        <f t="shared" si="120"/>
        <v>1</v>
      </c>
      <c r="X92" s="60">
        <f t="shared" si="121"/>
        <v>0</v>
      </c>
      <c r="Y92" s="59">
        <f t="shared" si="122"/>
        <v>0</v>
      </c>
      <c r="Z92" s="58" t="e">
        <f t="shared" si="123"/>
        <v>#VALUE!</v>
      </c>
      <c r="AA92" s="57" t="e">
        <f t="shared" si="124"/>
        <v>#VALUE!</v>
      </c>
      <c r="AB92" s="56" t="e">
        <f t="shared" si="125"/>
        <v>#VALUE!</v>
      </c>
      <c r="AC92" s="55" t="e">
        <f t="shared" si="126"/>
        <v>#VALUE!</v>
      </c>
      <c r="AD92" s="54" t="e">
        <f t="shared" si="127"/>
        <v>#VALUE!</v>
      </c>
      <c r="AE92" s="53" t="e">
        <f t="shared" si="128"/>
        <v>#VALUE!</v>
      </c>
      <c r="AF92" s="52" t="e">
        <f t="shared" si="129"/>
        <v>#VALUE!</v>
      </c>
      <c r="AG92" s="58" t="e">
        <f t="shared" si="130"/>
        <v>#VALUE!</v>
      </c>
      <c r="AH92" s="57" t="e">
        <f t="shared" si="131"/>
        <v>#VALUE!</v>
      </c>
      <c r="AI92" s="56" t="e">
        <f t="shared" si="132"/>
        <v>#VALUE!</v>
      </c>
      <c r="AJ92" s="55" t="e">
        <f t="shared" si="133"/>
        <v>#VALUE!</v>
      </c>
      <c r="AK92" s="80" t="e">
        <f t="shared" si="134"/>
        <v>#VALUE!</v>
      </c>
      <c r="AL92" s="79" t="e">
        <f t="shared" si="135"/>
        <v>#VALUE!</v>
      </c>
      <c r="AM92" s="45">
        <f t="shared" si="136"/>
        <v>0</v>
      </c>
      <c r="AN92" s="44" t="str">
        <f t="shared" si="137"/>
        <v/>
      </c>
      <c r="AO92" s="17"/>
      <c r="AP92" s="78"/>
      <c r="AQ92" s="78"/>
      <c r="AR92" s="77"/>
      <c r="AS92" s="29"/>
      <c r="AT92" s="33"/>
      <c r="AU92" s="33"/>
      <c r="AV92" s="33"/>
      <c r="AW92" s="33"/>
      <c r="AX92" s="33"/>
      <c r="AY92" s="33"/>
      <c r="AZ92" s="29"/>
      <c r="BA92" s="33"/>
      <c r="BB92" s="33"/>
      <c r="BC92" s="33"/>
      <c r="BD92" s="33"/>
      <c r="BE92" s="33"/>
      <c r="BF92" s="33"/>
      <c r="BG92" s="29"/>
      <c r="BH92" s="29"/>
      <c r="BI92" s="33"/>
      <c r="BJ92" s="33"/>
      <c r="BK92" s="33"/>
      <c r="BL92" s="33"/>
      <c r="BM92" s="33"/>
      <c r="BN92" s="33"/>
      <c r="BO92" s="28"/>
      <c r="BP92" s="30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1"/>
      <c r="CI92" s="29"/>
      <c r="CJ92" s="30"/>
      <c r="CK92" s="29"/>
      <c r="CL92" s="29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</row>
    <row r="93" spans="1:153" s="21" customFormat="1" ht="12.75" customHeight="1" outlineLevel="1" x14ac:dyDescent="0.2">
      <c r="A93" s="43"/>
      <c r="B93" s="94"/>
      <c r="C93" s="93"/>
      <c r="D93" s="92"/>
      <c r="E93" s="90"/>
      <c r="F93" s="91"/>
      <c r="G93" s="90">
        <f t="shared" si="114"/>
        <v>0</v>
      </c>
      <c r="H93" s="89"/>
      <c r="I93" s="88"/>
      <c r="J93" s="87" t="str">
        <f t="shared" si="115"/>
        <v/>
      </c>
      <c r="K93" s="68" t="str">
        <f t="shared" si="116"/>
        <v/>
      </c>
      <c r="L93" s="86"/>
      <c r="M93" s="85"/>
      <c r="N93" s="85">
        <f t="shared" si="117"/>
        <v>0</v>
      </c>
      <c r="O93" s="84" t="str">
        <f>IF(OR(D93="",D93="Honorar"),"",IF(VLOOKUP(D93,Durchschnittssätze!$A$5:$Q$48,5,FALSE)&lt;0,"entfällt für",IF(N93=0,"",ROUND((VLOOKUP(D93,Durchschnittssätze!$A$5:$Q$48,5,FALSE)/39.8*E93),2))))</f>
        <v/>
      </c>
      <c r="P93" s="84" t="str">
        <f>IF(OR(D93="",D93="Honorar"),"",IF(VLOOKUP(D93,Durchschnittssätze!$A$5:$Q$48,9,FALSE)&lt;0,"Beamte",IF(N93=0,"",ROUND((VLOOKUP(D93,Durchschnittssätze!$A$5:$Q$48,9,FALSE)/39.8*E93),2))))</f>
        <v/>
      </c>
      <c r="Q93" s="83" t="str">
        <f>IF(D93="Honorar",N93,IF(P93="Beamte",VLOOKUP(D93,Durchschnittssätze!$A$5:$Q$48,17,FALSE),IF(N93&lt;O93,"keine",ROUND(IF(AND(N93&gt;=O93,N93&lt;P93),VLOOKUP(D93,Durchschnittssätze!$A$5:$Q$48,13,FALSE),VLOOKUP(D93,Durchschnittssätze!$A$5:$Q$48,17,FALSE)),2))))</f>
        <v>keine</v>
      </c>
      <c r="R93" s="82" t="str">
        <f t="shared" si="118"/>
        <v>Förderung</v>
      </c>
      <c r="S93" s="81">
        <f t="shared" si="119"/>
        <v>0</v>
      </c>
      <c r="T93" s="32"/>
      <c r="U93" s="36"/>
      <c r="V93" s="33"/>
      <c r="W93" s="61">
        <f t="shared" si="120"/>
        <v>1</v>
      </c>
      <c r="X93" s="60">
        <f t="shared" si="121"/>
        <v>0</v>
      </c>
      <c r="Y93" s="59">
        <f t="shared" si="122"/>
        <v>0</v>
      </c>
      <c r="Z93" s="58" t="e">
        <f t="shared" si="123"/>
        <v>#VALUE!</v>
      </c>
      <c r="AA93" s="57" t="e">
        <f t="shared" si="124"/>
        <v>#VALUE!</v>
      </c>
      <c r="AB93" s="56" t="e">
        <f t="shared" si="125"/>
        <v>#VALUE!</v>
      </c>
      <c r="AC93" s="55" t="e">
        <f t="shared" si="126"/>
        <v>#VALUE!</v>
      </c>
      <c r="AD93" s="54" t="e">
        <f t="shared" si="127"/>
        <v>#VALUE!</v>
      </c>
      <c r="AE93" s="53" t="e">
        <f t="shared" si="128"/>
        <v>#VALUE!</v>
      </c>
      <c r="AF93" s="52" t="e">
        <f t="shared" si="129"/>
        <v>#VALUE!</v>
      </c>
      <c r="AG93" s="58" t="e">
        <f t="shared" si="130"/>
        <v>#VALUE!</v>
      </c>
      <c r="AH93" s="57" t="e">
        <f t="shared" si="131"/>
        <v>#VALUE!</v>
      </c>
      <c r="AI93" s="56" t="e">
        <f t="shared" si="132"/>
        <v>#VALUE!</v>
      </c>
      <c r="AJ93" s="55" t="e">
        <f t="shared" si="133"/>
        <v>#VALUE!</v>
      </c>
      <c r="AK93" s="80" t="e">
        <f t="shared" si="134"/>
        <v>#VALUE!</v>
      </c>
      <c r="AL93" s="79" t="e">
        <f t="shared" si="135"/>
        <v>#VALUE!</v>
      </c>
      <c r="AM93" s="45">
        <f t="shared" si="136"/>
        <v>0</v>
      </c>
      <c r="AN93" s="44" t="str">
        <f t="shared" si="137"/>
        <v/>
      </c>
      <c r="AO93" s="17"/>
      <c r="AP93" s="78"/>
      <c r="AQ93" s="78"/>
      <c r="AR93" s="77"/>
      <c r="AS93" s="29"/>
      <c r="AT93" s="33"/>
      <c r="AU93" s="33"/>
      <c r="AV93" s="33"/>
      <c r="AW93" s="33"/>
      <c r="AX93" s="33"/>
      <c r="AY93" s="33"/>
      <c r="AZ93" s="29"/>
      <c r="BA93" s="33"/>
      <c r="BB93" s="33"/>
      <c r="BC93" s="33"/>
      <c r="BD93" s="33"/>
      <c r="BE93" s="33"/>
      <c r="BF93" s="33"/>
      <c r="BG93" s="29"/>
      <c r="BH93" s="29"/>
      <c r="BI93" s="33"/>
      <c r="BJ93" s="33"/>
      <c r="BK93" s="33"/>
      <c r="BL93" s="33"/>
      <c r="BM93" s="33"/>
      <c r="BN93" s="33"/>
      <c r="BO93" s="28"/>
      <c r="BP93" s="30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1"/>
      <c r="CI93" s="29"/>
      <c r="CJ93" s="30"/>
      <c r="CK93" s="29"/>
      <c r="CL93" s="29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</row>
    <row r="94" spans="1:153" s="21" customFormat="1" ht="12.75" customHeight="1" outlineLevel="1" x14ac:dyDescent="0.2">
      <c r="A94" s="43"/>
      <c r="B94" s="94"/>
      <c r="C94" s="95"/>
      <c r="D94" s="92"/>
      <c r="E94" s="90"/>
      <c r="F94" s="91"/>
      <c r="G94" s="90">
        <f t="shared" si="114"/>
        <v>0</v>
      </c>
      <c r="H94" s="89"/>
      <c r="I94" s="88"/>
      <c r="J94" s="87" t="str">
        <f t="shared" si="115"/>
        <v/>
      </c>
      <c r="K94" s="68" t="str">
        <f t="shared" si="116"/>
        <v/>
      </c>
      <c r="L94" s="86"/>
      <c r="M94" s="85"/>
      <c r="N94" s="85">
        <f t="shared" si="117"/>
        <v>0</v>
      </c>
      <c r="O94" s="84" t="str">
        <f>IF(OR(D94="",D94="Honorar"),"",IF(VLOOKUP(D94,Durchschnittssätze!$A$5:$Q$48,5,FALSE)&lt;0,"entfällt für",IF(N94=0,"",ROUND((VLOOKUP(D94,Durchschnittssätze!$A$5:$Q$48,5,FALSE)/39.8*E94),2))))</f>
        <v/>
      </c>
      <c r="P94" s="84" t="str">
        <f>IF(OR(D94="",D94="Honorar"),"",IF(VLOOKUP(D94,Durchschnittssätze!$A$5:$Q$48,9,FALSE)&lt;0,"Beamte",IF(N94=0,"",ROUND((VLOOKUP(D94,Durchschnittssätze!$A$5:$Q$48,9,FALSE)/39.8*E94),2))))</f>
        <v/>
      </c>
      <c r="Q94" s="83" t="str">
        <f>IF(D94="Honorar",N94,IF(P94="Beamte",VLOOKUP(D94,Durchschnittssätze!$A$5:$Q$48,17,FALSE),IF(N94&lt;O94,"keine",ROUND(IF(AND(N94&gt;=O94,N94&lt;P94),VLOOKUP(D94,Durchschnittssätze!$A$5:$Q$48,13,FALSE),VLOOKUP(D94,Durchschnittssätze!$A$5:$Q$48,17,FALSE)),2))))</f>
        <v>keine</v>
      </c>
      <c r="R94" s="82" t="str">
        <f t="shared" si="118"/>
        <v>Förderung</v>
      </c>
      <c r="S94" s="81">
        <f t="shared" si="119"/>
        <v>0</v>
      </c>
      <c r="T94" s="32"/>
      <c r="U94" s="36"/>
      <c r="V94" s="33"/>
      <c r="W94" s="61">
        <f t="shared" si="120"/>
        <v>1</v>
      </c>
      <c r="X94" s="60">
        <f t="shared" si="121"/>
        <v>0</v>
      </c>
      <c r="Y94" s="59">
        <f t="shared" si="122"/>
        <v>0</v>
      </c>
      <c r="Z94" s="58" t="e">
        <f t="shared" si="123"/>
        <v>#VALUE!</v>
      </c>
      <c r="AA94" s="57" t="e">
        <f t="shared" si="124"/>
        <v>#VALUE!</v>
      </c>
      <c r="AB94" s="56" t="e">
        <f t="shared" si="125"/>
        <v>#VALUE!</v>
      </c>
      <c r="AC94" s="55" t="e">
        <f t="shared" si="126"/>
        <v>#VALUE!</v>
      </c>
      <c r="AD94" s="54" t="e">
        <f t="shared" si="127"/>
        <v>#VALUE!</v>
      </c>
      <c r="AE94" s="53" t="e">
        <f t="shared" si="128"/>
        <v>#VALUE!</v>
      </c>
      <c r="AF94" s="52" t="e">
        <f t="shared" si="129"/>
        <v>#VALUE!</v>
      </c>
      <c r="AG94" s="58" t="e">
        <f t="shared" si="130"/>
        <v>#VALUE!</v>
      </c>
      <c r="AH94" s="57" t="e">
        <f t="shared" si="131"/>
        <v>#VALUE!</v>
      </c>
      <c r="AI94" s="56" t="e">
        <f t="shared" si="132"/>
        <v>#VALUE!</v>
      </c>
      <c r="AJ94" s="55" t="e">
        <f t="shared" si="133"/>
        <v>#VALUE!</v>
      </c>
      <c r="AK94" s="80" t="e">
        <f t="shared" si="134"/>
        <v>#VALUE!</v>
      </c>
      <c r="AL94" s="79" t="e">
        <f t="shared" si="135"/>
        <v>#VALUE!</v>
      </c>
      <c r="AM94" s="45">
        <f t="shared" si="136"/>
        <v>0</v>
      </c>
      <c r="AN94" s="44" t="str">
        <f t="shared" si="137"/>
        <v/>
      </c>
      <c r="AO94" s="17"/>
      <c r="AP94" s="78"/>
      <c r="AQ94" s="78"/>
      <c r="AR94" s="77"/>
      <c r="AS94" s="29"/>
      <c r="AT94" s="33"/>
      <c r="AU94" s="33"/>
      <c r="AV94" s="33"/>
      <c r="AW94" s="33"/>
      <c r="AX94" s="33"/>
      <c r="AY94" s="33"/>
      <c r="AZ94" s="29"/>
      <c r="BA94" s="33"/>
      <c r="BB94" s="33"/>
      <c r="BC94" s="33"/>
      <c r="BD94" s="33"/>
      <c r="BE94" s="33"/>
      <c r="BF94" s="33"/>
      <c r="BG94" s="29"/>
      <c r="BH94" s="29"/>
      <c r="BI94" s="33"/>
      <c r="BJ94" s="33"/>
      <c r="BK94" s="33"/>
      <c r="BL94" s="33"/>
      <c r="BM94" s="33"/>
      <c r="BN94" s="33"/>
      <c r="BO94" s="28"/>
      <c r="BP94" s="30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1"/>
      <c r="CI94" s="29"/>
      <c r="CJ94" s="30"/>
      <c r="CK94" s="29"/>
      <c r="CL94" s="29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</row>
    <row r="95" spans="1:153" s="21" customFormat="1" ht="12.75" customHeight="1" outlineLevel="1" x14ac:dyDescent="0.2">
      <c r="A95" s="43"/>
      <c r="B95" s="94"/>
      <c r="C95" s="95"/>
      <c r="D95" s="92"/>
      <c r="E95" s="90"/>
      <c r="F95" s="91"/>
      <c r="G95" s="90">
        <f t="shared" si="114"/>
        <v>0</v>
      </c>
      <c r="H95" s="89"/>
      <c r="I95" s="88"/>
      <c r="J95" s="87" t="str">
        <f t="shared" si="115"/>
        <v/>
      </c>
      <c r="K95" s="68" t="str">
        <f t="shared" si="116"/>
        <v/>
      </c>
      <c r="L95" s="86"/>
      <c r="M95" s="85"/>
      <c r="N95" s="85">
        <f t="shared" si="117"/>
        <v>0</v>
      </c>
      <c r="O95" s="84" t="str">
        <f>IF(OR(D95="",D95="Honorar"),"",IF(VLOOKUP(D95,Durchschnittssätze!$A$5:$Q$48,5,FALSE)&lt;0,"entfällt für",IF(N95=0,"",ROUND((VLOOKUP(D95,Durchschnittssätze!$A$5:$Q$48,5,FALSE)/39.8*E95),2))))</f>
        <v/>
      </c>
      <c r="P95" s="84" t="str">
        <f>IF(OR(D95="",D95="Honorar"),"",IF(VLOOKUP(D95,Durchschnittssätze!$A$5:$Q$48,9,FALSE)&lt;0,"Beamte",IF(N95=0,"",ROUND((VLOOKUP(D95,Durchschnittssätze!$A$5:$Q$48,9,FALSE)/39.8*E95),2))))</f>
        <v/>
      </c>
      <c r="Q95" s="83" t="str">
        <f>IF(D95="Honorar",N95,IF(P95="Beamte",VLOOKUP(D95,Durchschnittssätze!$A$5:$Q$48,17,FALSE),IF(N95&lt;O95,"keine",ROUND(IF(AND(N95&gt;=O95,N95&lt;P95),VLOOKUP(D95,Durchschnittssätze!$A$5:$Q$48,13,FALSE),VLOOKUP(D95,Durchschnittssätze!$A$5:$Q$48,17,FALSE)),2))))</f>
        <v>keine</v>
      </c>
      <c r="R95" s="82" t="str">
        <f t="shared" si="118"/>
        <v>Förderung</v>
      </c>
      <c r="S95" s="81">
        <f t="shared" si="119"/>
        <v>0</v>
      </c>
      <c r="T95" s="32"/>
      <c r="U95" s="36"/>
      <c r="V95" s="33"/>
      <c r="W95" s="61">
        <f t="shared" si="120"/>
        <v>1</v>
      </c>
      <c r="X95" s="60">
        <f t="shared" si="121"/>
        <v>0</v>
      </c>
      <c r="Y95" s="59">
        <f t="shared" si="122"/>
        <v>0</v>
      </c>
      <c r="Z95" s="58" t="e">
        <f t="shared" si="123"/>
        <v>#VALUE!</v>
      </c>
      <c r="AA95" s="57" t="e">
        <f t="shared" si="124"/>
        <v>#VALUE!</v>
      </c>
      <c r="AB95" s="56" t="e">
        <f t="shared" si="125"/>
        <v>#VALUE!</v>
      </c>
      <c r="AC95" s="55" t="e">
        <f t="shared" si="126"/>
        <v>#VALUE!</v>
      </c>
      <c r="AD95" s="54" t="e">
        <f t="shared" si="127"/>
        <v>#VALUE!</v>
      </c>
      <c r="AE95" s="53" t="e">
        <f t="shared" si="128"/>
        <v>#VALUE!</v>
      </c>
      <c r="AF95" s="52" t="e">
        <f t="shared" si="129"/>
        <v>#VALUE!</v>
      </c>
      <c r="AG95" s="58" t="e">
        <f t="shared" si="130"/>
        <v>#VALUE!</v>
      </c>
      <c r="AH95" s="57" t="e">
        <f t="shared" si="131"/>
        <v>#VALUE!</v>
      </c>
      <c r="AI95" s="56" t="e">
        <f t="shared" si="132"/>
        <v>#VALUE!</v>
      </c>
      <c r="AJ95" s="55" t="e">
        <f t="shared" si="133"/>
        <v>#VALUE!</v>
      </c>
      <c r="AK95" s="80" t="e">
        <f t="shared" si="134"/>
        <v>#VALUE!</v>
      </c>
      <c r="AL95" s="79" t="e">
        <f t="shared" si="135"/>
        <v>#VALUE!</v>
      </c>
      <c r="AM95" s="45">
        <f t="shared" si="136"/>
        <v>0</v>
      </c>
      <c r="AN95" s="44" t="str">
        <f t="shared" si="137"/>
        <v/>
      </c>
      <c r="AO95" s="17"/>
      <c r="AP95" s="78"/>
      <c r="AQ95" s="78"/>
      <c r="AR95" s="77"/>
      <c r="AS95" s="29"/>
      <c r="AT95" s="33"/>
      <c r="AU95" s="33"/>
      <c r="AV95" s="33"/>
      <c r="AW95" s="33"/>
      <c r="AX95" s="33"/>
      <c r="AY95" s="33"/>
      <c r="AZ95" s="29"/>
      <c r="BA95" s="33"/>
      <c r="BB95" s="33"/>
      <c r="BC95" s="33"/>
      <c r="BD95" s="33"/>
      <c r="BE95" s="33"/>
      <c r="BF95" s="33"/>
      <c r="BG95" s="29"/>
      <c r="BH95" s="29"/>
      <c r="BI95" s="33"/>
      <c r="BJ95" s="33"/>
      <c r="BK95" s="33"/>
      <c r="BL95" s="33"/>
      <c r="BM95" s="33"/>
      <c r="BN95" s="33"/>
      <c r="BO95" s="28"/>
      <c r="BP95" s="30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1"/>
      <c r="CI95" s="29"/>
      <c r="CJ95" s="30"/>
      <c r="CK95" s="29"/>
      <c r="CL95" s="29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</row>
    <row r="96" spans="1:153" s="21" customFormat="1" ht="12.75" customHeight="1" outlineLevel="1" x14ac:dyDescent="0.2">
      <c r="A96" s="43"/>
      <c r="B96" s="94"/>
      <c r="C96" s="93"/>
      <c r="D96" s="92"/>
      <c r="E96" s="90"/>
      <c r="F96" s="91"/>
      <c r="G96" s="90">
        <f t="shared" si="114"/>
        <v>0</v>
      </c>
      <c r="H96" s="89"/>
      <c r="I96" s="88"/>
      <c r="J96" s="87" t="str">
        <f t="shared" si="115"/>
        <v/>
      </c>
      <c r="K96" s="68" t="str">
        <f t="shared" si="116"/>
        <v/>
      </c>
      <c r="L96" s="86"/>
      <c r="M96" s="85"/>
      <c r="N96" s="85">
        <f t="shared" si="117"/>
        <v>0</v>
      </c>
      <c r="O96" s="84" t="str">
        <f>IF(OR(D96="",D96="Honorar"),"",IF(VLOOKUP(D96,Durchschnittssätze!$A$5:$Q$48,5,FALSE)&lt;0,"entfällt für",IF(N96=0,"",ROUND((VLOOKUP(D96,Durchschnittssätze!$A$5:$Q$48,5,FALSE)/39.8*E96),2))))</f>
        <v/>
      </c>
      <c r="P96" s="84" t="str">
        <f>IF(OR(D96="",D96="Honorar"),"",IF(VLOOKUP(D96,Durchschnittssätze!$A$5:$Q$48,9,FALSE)&lt;0,"Beamte",IF(N96=0,"",ROUND((VLOOKUP(D96,Durchschnittssätze!$A$5:$Q$48,9,FALSE)/39.8*E96),2))))</f>
        <v/>
      </c>
      <c r="Q96" s="83" t="str">
        <f>IF(D96="Honorar",N96,IF(P96="Beamte",VLOOKUP(D96,Durchschnittssätze!$A$5:$Q$48,17,FALSE),IF(N96&lt;O96,"keine",ROUND(IF(AND(N96&gt;=O96,N96&lt;P96),VLOOKUP(D96,Durchschnittssätze!$A$5:$Q$48,13,FALSE),VLOOKUP(D96,Durchschnittssätze!$A$5:$Q$48,17,FALSE)),2))))</f>
        <v>keine</v>
      </c>
      <c r="R96" s="82" t="str">
        <f t="shared" si="118"/>
        <v>Förderung</v>
      </c>
      <c r="S96" s="81">
        <f t="shared" si="119"/>
        <v>0</v>
      </c>
      <c r="T96" s="32"/>
      <c r="U96" s="36"/>
      <c r="V96" s="33"/>
      <c r="W96" s="61">
        <f t="shared" si="120"/>
        <v>1</v>
      </c>
      <c r="X96" s="60">
        <f t="shared" si="121"/>
        <v>0</v>
      </c>
      <c r="Y96" s="59">
        <f t="shared" si="122"/>
        <v>0</v>
      </c>
      <c r="Z96" s="58" t="e">
        <f t="shared" si="123"/>
        <v>#VALUE!</v>
      </c>
      <c r="AA96" s="57" t="e">
        <f t="shared" si="124"/>
        <v>#VALUE!</v>
      </c>
      <c r="AB96" s="56" t="e">
        <f t="shared" si="125"/>
        <v>#VALUE!</v>
      </c>
      <c r="AC96" s="55" t="e">
        <f t="shared" si="126"/>
        <v>#VALUE!</v>
      </c>
      <c r="AD96" s="54" t="e">
        <f t="shared" si="127"/>
        <v>#VALUE!</v>
      </c>
      <c r="AE96" s="53" t="e">
        <f t="shared" si="128"/>
        <v>#VALUE!</v>
      </c>
      <c r="AF96" s="52" t="e">
        <f t="shared" si="129"/>
        <v>#VALUE!</v>
      </c>
      <c r="AG96" s="58" t="e">
        <f t="shared" si="130"/>
        <v>#VALUE!</v>
      </c>
      <c r="AH96" s="57" t="e">
        <f t="shared" si="131"/>
        <v>#VALUE!</v>
      </c>
      <c r="AI96" s="56" t="e">
        <f t="shared" si="132"/>
        <v>#VALUE!</v>
      </c>
      <c r="AJ96" s="55" t="e">
        <f t="shared" si="133"/>
        <v>#VALUE!</v>
      </c>
      <c r="AK96" s="80" t="e">
        <f t="shared" si="134"/>
        <v>#VALUE!</v>
      </c>
      <c r="AL96" s="79" t="e">
        <f t="shared" si="135"/>
        <v>#VALUE!</v>
      </c>
      <c r="AM96" s="45">
        <f t="shared" si="136"/>
        <v>0</v>
      </c>
      <c r="AN96" s="44" t="str">
        <f t="shared" si="137"/>
        <v/>
      </c>
      <c r="AO96" s="17"/>
      <c r="AP96" s="78"/>
      <c r="AQ96" s="78"/>
      <c r="AR96" s="77"/>
      <c r="AS96" s="29"/>
      <c r="AT96" s="33"/>
      <c r="AU96" s="33"/>
      <c r="AV96" s="33"/>
      <c r="AW96" s="33"/>
      <c r="AX96" s="33"/>
      <c r="AY96" s="33"/>
      <c r="AZ96" s="29"/>
      <c r="BA96" s="33"/>
      <c r="BB96" s="33"/>
      <c r="BC96" s="33"/>
      <c r="BD96" s="33"/>
      <c r="BE96" s="33"/>
      <c r="BF96" s="33"/>
      <c r="BG96" s="29"/>
      <c r="BH96" s="29"/>
      <c r="BI96" s="33"/>
      <c r="BJ96" s="33"/>
      <c r="BK96" s="33"/>
      <c r="BL96" s="33"/>
      <c r="BM96" s="33"/>
      <c r="BN96" s="33"/>
      <c r="BO96" s="28"/>
      <c r="BP96" s="30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1"/>
      <c r="CI96" s="29"/>
      <c r="CJ96" s="30"/>
      <c r="CK96" s="29"/>
      <c r="CL96" s="29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</row>
    <row r="97" spans="1:153" s="21" customFormat="1" ht="12.75" customHeight="1" outlineLevel="1" x14ac:dyDescent="0.2">
      <c r="A97" s="43"/>
      <c r="B97" s="94"/>
      <c r="C97" s="95"/>
      <c r="D97" s="92"/>
      <c r="E97" s="90"/>
      <c r="F97" s="91"/>
      <c r="G97" s="90">
        <f t="shared" si="114"/>
        <v>0</v>
      </c>
      <c r="H97" s="89"/>
      <c r="I97" s="88"/>
      <c r="J97" s="87" t="str">
        <f t="shared" si="115"/>
        <v/>
      </c>
      <c r="K97" s="68" t="str">
        <f t="shared" si="116"/>
        <v/>
      </c>
      <c r="L97" s="86"/>
      <c r="M97" s="85"/>
      <c r="N97" s="85">
        <f t="shared" si="117"/>
        <v>0</v>
      </c>
      <c r="O97" s="84" t="str">
        <f>IF(OR(D97="",D97="Honorar"),"",IF(VLOOKUP(D97,Durchschnittssätze!$A$5:$Q$48,5,FALSE)&lt;0,"entfällt für",IF(N97=0,"",ROUND((VLOOKUP(D97,Durchschnittssätze!$A$5:$Q$48,5,FALSE)/39.8*E97),2))))</f>
        <v/>
      </c>
      <c r="P97" s="84" t="str">
        <f>IF(OR(D97="",D97="Honorar"),"",IF(VLOOKUP(D97,Durchschnittssätze!$A$5:$Q$48,9,FALSE)&lt;0,"Beamte",IF(N97=0,"",ROUND((VLOOKUP(D97,Durchschnittssätze!$A$5:$Q$48,9,FALSE)/39.8*E97),2))))</f>
        <v/>
      </c>
      <c r="Q97" s="83" t="str">
        <f>IF(D97="Honorar",N97,IF(P97="Beamte",VLOOKUP(D97,Durchschnittssätze!$A$5:$Q$48,17,FALSE),IF(N97&lt;O97,"keine",ROUND(IF(AND(N97&gt;=O97,N97&lt;P97),VLOOKUP(D97,Durchschnittssätze!$A$5:$Q$48,13,FALSE),VLOOKUP(D97,Durchschnittssätze!$A$5:$Q$48,17,FALSE)),2))))</f>
        <v>keine</v>
      </c>
      <c r="R97" s="82" t="str">
        <f t="shared" si="118"/>
        <v>Förderung</v>
      </c>
      <c r="S97" s="81">
        <f t="shared" si="119"/>
        <v>0</v>
      </c>
      <c r="T97" s="32"/>
      <c r="U97" s="36"/>
      <c r="V97" s="33"/>
      <c r="W97" s="61">
        <f t="shared" si="120"/>
        <v>1</v>
      </c>
      <c r="X97" s="60">
        <f t="shared" si="121"/>
        <v>0</v>
      </c>
      <c r="Y97" s="59">
        <f t="shared" si="122"/>
        <v>0</v>
      </c>
      <c r="Z97" s="58" t="e">
        <f t="shared" si="123"/>
        <v>#VALUE!</v>
      </c>
      <c r="AA97" s="57" t="e">
        <f t="shared" si="124"/>
        <v>#VALUE!</v>
      </c>
      <c r="AB97" s="56" t="e">
        <f t="shared" si="125"/>
        <v>#VALUE!</v>
      </c>
      <c r="AC97" s="55" t="e">
        <f t="shared" si="126"/>
        <v>#VALUE!</v>
      </c>
      <c r="AD97" s="54" t="e">
        <f t="shared" si="127"/>
        <v>#VALUE!</v>
      </c>
      <c r="AE97" s="53" t="e">
        <f t="shared" si="128"/>
        <v>#VALUE!</v>
      </c>
      <c r="AF97" s="52" t="e">
        <f t="shared" si="129"/>
        <v>#VALUE!</v>
      </c>
      <c r="AG97" s="58" t="e">
        <f t="shared" si="130"/>
        <v>#VALUE!</v>
      </c>
      <c r="AH97" s="57" t="e">
        <f t="shared" si="131"/>
        <v>#VALUE!</v>
      </c>
      <c r="AI97" s="56" t="e">
        <f t="shared" si="132"/>
        <v>#VALUE!</v>
      </c>
      <c r="AJ97" s="55" t="e">
        <f t="shared" si="133"/>
        <v>#VALUE!</v>
      </c>
      <c r="AK97" s="80" t="e">
        <f t="shared" si="134"/>
        <v>#VALUE!</v>
      </c>
      <c r="AL97" s="79" t="e">
        <f t="shared" si="135"/>
        <v>#VALUE!</v>
      </c>
      <c r="AM97" s="45">
        <f t="shared" si="136"/>
        <v>0</v>
      </c>
      <c r="AN97" s="44" t="str">
        <f t="shared" si="137"/>
        <v/>
      </c>
      <c r="AO97" s="17"/>
      <c r="AP97" s="78"/>
      <c r="AQ97" s="78"/>
      <c r="AR97" s="77"/>
      <c r="AS97" s="29"/>
      <c r="AT97" s="33"/>
      <c r="AU97" s="33"/>
      <c r="AV97" s="33"/>
      <c r="AW97" s="33"/>
      <c r="AX97" s="33"/>
      <c r="AY97" s="33"/>
      <c r="AZ97" s="29"/>
      <c r="BA97" s="33"/>
      <c r="BB97" s="33"/>
      <c r="BC97" s="33"/>
      <c r="BD97" s="33"/>
      <c r="BE97" s="33"/>
      <c r="BF97" s="33"/>
      <c r="BG97" s="29"/>
      <c r="BH97" s="29"/>
      <c r="BI97" s="33"/>
      <c r="BJ97" s="33"/>
      <c r="BK97" s="33"/>
      <c r="BL97" s="33"/>
      <c r="BM97" s="33"/>
      <c r="BN97" s="33"/>
      <c r="BO97" s="28"/>
      <c r="BP97" s="30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1"/>
      <c r="CI97" s="29"/>
      <c r="CJ97" s="30"/>
      <c r="CK97" s="29"/>
      <c r="CL97" s="29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</row>
    <row r="98" spans="1:153" s="21" customFormat="1" ht="12.75" customHeight="1" outlineLevel="1" x14ac:dyDescent="0.2">
      <c r="A98" s="43"/>
      <c r="B98" s="94"/>
      <c r="C98" s="95"/>
      <c r="D98" s="92"/>
      <c r="E98" s="90"/>
      <c r="F98" s="91"/>
      <c r="G98" s="90">
        <f t="shared" si="114"/>
        <v>0</v>
      </c>
      <c r="H98" s="89"/>
      <c r="I98" s="88"/>
      <c r="J98" s="87" t="str">
        <f t="shared" si="115"/>
        <v/>
      </c>
      <c r="K98" s="68" t="str">
        <f t="shared" si="116"/>
        <v/>
      </c>
      <c r="L98" s="86"/>
      <c r="M98" s="85"/>
      <c r="N98" s="85">
        <f t="shared" si="117"/>
        <v>0</v>
      </c>
      <c r="O98" s="84" t="str">
        <f>IF(OR(D98="",D98="Honorar"),"",IF(VLOOKUP(D98,Durchschnittssätze!$A$5:$Q$48,5,FALSE)&lt;0,"entfällt für",IF(N98=0,"",ROUND((VLOOKUP(D98,Durchschnittssätze!$A$5:$Q$48,5,FALSE)/39.8*E98),2))))</f>
        <v/>
      </c>
      <c r="P98" s="84" t="str">
        <f>IF(OR(D98="",D98="Honorar"),"",IF(VLOOKUP(D98,Durchschnittssätze!$A$5:$Q$48,9,FALSE)&lt;0,"Beamte",IF(N98=0,"",ROUND((VLOOKUP(D98,Durchschnittssätze!$A$5:$Q$48,9,FALSE)/39.8*E98),2))))</f>
        <v/>
      </c>
      <c r="Q98" s="83" t="str">
        <f>IF(D98="Honorar",N98,IF(P98="Beamte",VLOOKUP(D98,Durchschnittssätze!$A$5:$Q$48,17,FALSE),IF(N98&lt;O98,"keine",ROUND(IF(AND(N98&gt;=O98,N98&lt;P98),VLOOKUP(D98,Durchschnittssätze!$A$5:$Q$48,13,FALSE),VLOOKUP(D98,Durchschnittssätze!$A$5:$Q$48,17,FALSE)),2))))</f>
        <v>keine</v>
      </c>
      <c r="R98" s="82" t="str">
        <f t="shared" si="118"/>
        <v>Förderung</v>
      </c>
      <c r="S98" s="81">
        <f t="shared" si="119"/>
        <v>0</v>
      </c>
      <c r="T98" s="32"/>
      <c r="U98" s="36"/>
      <c r="V98" s="33"/>
      <c r="W98" s="61">
        <f t="shared" si="120"/>
        <v>1</v>
      </c>
      <c r="X98" s="60">
        <f t="shared" si="121"/>
        <v>0</v>
      </c>
      <c r="Y98" s="59">
        <f t="shared" si="122"/>
        <v>0</v>
      </c>
      <c r="Z98" s="58" t="e">
        <f t="shared" si="123"/>
        <v>#VALUE!</v>
      </c>
      <c r="AA98" s="57" t="e">
        <f t="shared" si="124"/>
        <v>#VALUE!</v>
      </c>
      <c r="AB98" s="56" t="e">
        <f t="shared" si="125"/>
        <v>#VALUE!</v>
      </c>
      <c r="AC98" s="55" t="e">
        <f t="shared" si="126"/>
        <v>#VALUE!</v>
      </c>
      <c r="AD98" s="54" t="e">
        <f t="shared" si="127"/>
        <v>#VALUE!</v>
      </c>
      <c r="AE98" s="53" t="e">
        <f t="shared" si="128"/>
        <v>#VALUE!</v>
      </c>
      <c r="AF98" s="52" t="e">
        <f t="shared" si="129"/>
        <v>#VALUE!</v>
      </c>
      <c r="AG98" s="58" t="e">
        <f t="shared" si="130"/>
        <v>#VALUE!</v>
      </c>
      <c r="AH98" s="57" t="e">
        <f t="shared" si="131"/>
        <v>#VALUE!</v>
      </c>
      <c r="AI98" s="56" t="e">
        <f t="shared" si="132"/>
        <v>#VALUE!</v>
      </c>
      <c r="AJ98" s="55" t="e">
        <f t="shared" si="133"/>
        <v>#VALUE!</v>
      </c>
      <c r="AK98" s="80" t="e">
        <f t="shared" si="134"/>
        <v>#VALUE!</v>
      </c>
      <c r="AL98" s="79" t="e">
        <f t="shared" si="135"/>
        <v>#VALUE!</v>
      </c>
      <c r="AM98" s="45">
        <f t="shared" si="136"/>
        <v>0</v>
      </c>
      <c r="AN98" s="44" t="str">
        <f t="shared" si="137"/>
        <v/>
      </c>
      <c r="AO98" s="17"/>
      <c r="AP98" s="78"/>
      <c r="AQ98" s="78"/>
      <c r="AR98" s="77"/>
      <c r="AS98" s="29"/>
      <c r="AT98" s="33"/>
      <c r="AU98" s="33"/>
      <c r="AV98" s="33"/>
      <c r="AW98" s="33"/>
      <c r="AX98" s="33"/>
      <c r="AY98" s="33"/>
      <c r="AZ98" s="29"/>
      <c r="BA98" s="33"/>
      <c r="BB98" s="33"/>
      <c r="BC98" s="33"/>
      <c r="BD98" s="33"/>
      <c r="BE98" s="33"/>
      <c r="BF98" s="33"/>
      <c r="BG98" s="29"/>
      <c r="BH98" s="29"/>
      <c r="BI98" s="33"/>
      <c r="BJ98" s="33"/>
      <c r="BK98" s="33"/>
      <c r="BL98" s="33"/>
      <c r="BM98" s="33"/>
      <c r="BN98" s="33"/>
      <c r="BO98" s="28"/>
      <c r="BP98" s="30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1"/>
      <c r="CI98" s="29"/>
      <c r="CJ98" s="30"/>
      <c r="CK98" s="29"/>
      <c r="CL98" s="29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</row>
    <row r="99" spans="1:153" s="21" customFormat="1" ht="12.75" customHeight="1" outlineLevel="1" x14ac:dyDescent="0.2">
      <c r="A99" s="43"/>
      <c r="B99" s="94"/>
      <c r="C99" s="93"/>
      <c r="D99" s="92"/>
      <c r="E99" s="90"/>
      <c r="F99" s="91"/>
      <c r="G99" s="90">
        <f t="shared" si="114"/>
        <v>0</v>
      </c>
      <c r="H99" s="89"/>
      <c r="I99" s="88"/>
      <c r="J99" s="87" t="str">
        <f t="shared" si="115"/>
        <v/>
      </c>
      <c r="K99" s="68" t="str">
        <f t="shared" si="116"/>
        <v/>
      </c>
      <c r="L99" s="86"/>
      <c r="M99" s="85"/>
      <c r="N99" s="85">
        <f t="shared" si="117"/>
        <v>0</v>
      </c>
      <c r="O99" s="84" t="str">
        <f>IF(OR(D99="",D99="Honorar"),"",IF(VLOOKUP(D99,Durchschnittssätze!$A$5:$Q$48,5,FALSE)&lt;0,"entfällt für",IF(N99=0,"",ROUND((VLOOKUP(D99,Durchschnittssätze!$A$5:$Q$48,5,FALSE)/39.8*E99),2))))</f>
        <v/>
      </c>
      <c r="P99" s="84" t="str">
        <f>IF(OR(D99="",D99="Honorar"),"",IF(VLOOKUP(D99,Durchschnittssätze!$A$5:$Q$48,9,FALSE)&lt;0,"Beamte",IF(N99=0,"",ROUND((VLOOKUP(D99,Durchschnittssätze!$A$5:$Q$48,9,FALSE)/39.8*E99),2))))</f>
        <v/>
      </c>
      <c r="Q99" s="83" t="str">
        <f>IF(D99="Honorar",N99,IF(P99="Beamte",VLOOKUP(D99,Durchschnittssätze!$A$5:$Q$48,17,FALSE),IF(N99&lt;O99,"keine",ROUND(IF(AND(N99&gt;=O99,N99&lt;P99),VLOOKUP(D99,Durchschnittssätze!$A$5:$Q$48,13,FALSE),VLOOKUP(D99,Durchschnittssätze!$A$5:$Q$48,17,FALSE)),2))))</f>
        <v>keine</v>
      </c>
      <c r="R99" s="82" t="str">
        <f t="shared" si="118"/>
        <v>Förderung</v>
      </c>
      <c r="S99" s="81">
        <f t="shared" si="119"/>
        <v>0</v>
      </c>
      <c r="T99" s="32"/>
      <c r="U99" s="36"/>
      <c r="V99" s="33"/>
      <c r="W99" s="61">
        <f t="shared" si="120"/>
        <v>1</v>
      </c>
      <c r="X99" s="60">
        <f t="shared" si="121"/>
        <v>0</v>
      </c>
      <c r="Y99" s="59">
        <f t="shared" si="122"/>
        <v>0</v>
      </c>
      <c r="Z99" s="58" t="e">
        <f t="shared" si="123"/>
        <v>#VALUE!</v>
      </c>
      <c r="AA99" s="57" t="e">
        <f t="shared" si="124"/>
        <v>#VALUE!</v>
      </c>
      <c r="AB99" s="56" t="e">
        <f t="shared" si="125"/>
        <v>#VALUE!</v>
      </c>
      <c r="AC99" s="55" t="e">
        <f t="shared" si="126"/>
        <v>#VALUE!</v>
      </c>
      <c r="AD99" s="54" t="e">
        <f t="shared" si="127"/>
        <v>#VALUE!</v>
      </c>
      <c r="AE99" s="53" t="e">
        <f t="shared" si="128"/>
        <v>#VALUE!</v>
      </c>
      <c r="AF99" s="52" t="e">
        <f t="shared" si="129"/>
        <v>#VALUE!</v>
      </c>
      <c r="AG99" s="58" t="e">
        <f t="shared" si="130"/>
        <v>#VALUE!</v>
      </c>
      <c r="AH99" s="57" t="e">
        <f t="shared" si="131"/>
        <v>#VALUE!</v>
      </c>
      <c r="AI99" s="56" t="e">
        <f t="shared" si="132"/>
        <v>#VALUE!</v>
      </c>
      <c r="AJ99" s="55" t="e">
        <f t="shared" si="133"/>
        <v>#VALUE!</v>
      </c>
      <c r="AK99" s="80" t="e">
        <f t="shared" si="134"/>
        <v>#VALUE!</v>
      </c>
      <c r="AL99" s="79" t="e">
        <f t="shared" si="135"/>
        <v>#VALUE!</v>
      </c>
      <c r="AM99" s="45">
        <f t="shared" si="136"/>
        <v>0</v>
      </c>
      <c r="AN99" s="44" t="str">
        <f t="shared" si="137"/>
        <v/>
      </c>
      <c r="AO99" s="17"/>
      <c r="AP99" s="78"/>
      <c r="AQ99" s="78"/>
      <c r="AR99" s="77"/>
      <c r="AS99" s="29"/>
      <c r="AT99" s="33"/>
      <c r="AU99" s="33"/>
      <c r="AV99" s="33"/>
      <c r="AW99" s="33"/>
      <c r="AX99" s="33"/>
      <c r="AY99" s="33"/>
      <c r="AZ99" s="29"/>
      <c r="BA99" s="33"/>
      <c r="BB99" s="33"/>
      <c r="BC99" s="33"/>
      <c r="BD99" s="33"/>
      <c r="BE99" s="33"/>
      <c r="BF99" s="33"/>
      <c r="BG99" s="29"/>
      <c r="BH99" s="29"/>
      <c r="BI99" s="33"/>
      <c r="BJ99" s="33"/>
      <c r="BK99" s="33"/>
      <c r="BL99" s="33"/>
      <c r="BM99" s="33"/>
      <c r="BN99" s="33"/>
      <c r="BO99" s="28"/>
      <c r="BP99" s="30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1"/>
      <c r="CI99" s="29"/>
      <c r="CJ99" s="30"/>
      <c r="CK99" s="29"/>
      <c r="CL99" s="29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</row>
    <row r="100" spans="1:153" s="21" customFormat="1" ht="12.75" customHeight="1" outlineLevel="1" thickBot="1" x14ac:dyDescent="0.25">
      <c r="A100" s="43"/>
      <c r="B100" s="76"/>
      <c r="C100" s="75"/>
      <c r="D100" s="74"/>
      <c r="E100" s="72"/>
      <c r="F100" s="73"/>
      <c r="G100" s="72">
        <f t="shared" si="114"/>
        <v>0</v>
      </c>
      <c r="H100" s="71"/>
      <c r="I100" s="70"/>
      <c r="J100" s="69" t="str">
        <f t="shared" si="115"/>
        <v/>
      </c>
      <c r="K100" s="68" t="str">
        <f t="shared" si="116"/>
        <v/>
      </c>
      <c r="L100" s="67"/>
      <c r="M100" s="66"/>
      <c r="N100" s="66">
        <f t="shared" si="117"/>
        <v>0</v>
      </c>
      <c r="O100" s="65" t="str">
        <f>IF(OR(D100="",D100="Honorar"),"",IF(VLOOKUP(D100,Durchschnittssätze!$A$5:$Q$48,5,FALSE)&lt;0,"entfällt für",IF(N100=0,"",ROUND((VLOOKUP(D100,Durchschnittssätze!$A$5:$Q$48,5,FALSE)/39.8*E100),2))))</f>
        <v/>
      </c>
      <c r="P100" s="65" t="str">
        <f>IF(OR(D100="",D100="Honorar"),"",IF(VLOOKUP(D100,Durchschnittssätze!$A$5:$Q$48,9,FALSE)&lt;0,"Beamte",IF(N100=0,"",ROUND((VLOOKUP(D100,Durchschnittssätze!$A$5:$Q$48,9,FALSE)/39.8*E100),2))))</f>
        <v/>
      </c>
      <c r="Q100" s="64" t="str">
        <f>IF(D100="Honorar",N100,IF(P100="Beamte",VLOOKUP(D100,Durchschnittssätze!$A$5:$Q$48,17,FALSE),IF(N100&lt;O100,"keine",ROUND(IF(AND(N100&gt;=O100,N100&lt;P100),VLOOKUP(D100,Durchschnittssätze!$A$5:$Q$48,13,FALSE),VLOOKUP(D100,Durchschnittssätze!$A$5:$Q$48,17,FALSE)),2))))</f>
        <v>keine</v>
      </c>
      <c r="R100" s="63" t="str">
        <f t="shared" si="118"/>
        <v>Förderung</v>
      </c>
      <c r="S100" s="62">
        <f t="shared" si="119"/>
        <v>0</v>
      </c>
      <c r="T100" s="32"/>
      <c r="U100" s="36"/>
      <c r="V100" s="33"/>
      <c r="W100" s="61">
        <f t="shared" si="120"/>
        <v>1</v>
      </c>
      <c r="X100" s="60">
        <f t="shared" si="121"/>
        <v>0</v>
      </c>
      <c r="Y100" s="59">
        <f t="shared" si="122"/>
        <v>0</v>
      </c>
      <c r="Z100" s="58" t="e">
        <f t="shared" si="123"/>
        <v>#VALUE!</v>
      </c>
      <c r="AA100" s="57" t="e">
        <f t="shared" si="124"/>
        <v>#VALUE!</v>
      </c>
      <c r="AB100" s="56" t="e">
        <f t="shared" si="125"/>
        <v>#VALUE!</v>
      </c>
      <c r="AC100" s="55" t="e">
        <f t="shared" si="126"/>
        <v>#VALUE!</v>
      </c>
      <c r="AD100" s="54" t="e">
        <f t="shared" si="127"/>
        <v>#VALUE!</v>
      </c>
      <c r="AE100" s="53" t="e">
        <f t="shared" si="128"/>
        <v>#VALUE!</v>
      </c>
      <c r="AF100" s="52" t="e">
        <f t="shared" si="129"/>
        <v>#VALUE!</v>
      </c>
      <c r="AG100" s="51" t="e">
        <f t="shared" si="130"/>
        <v>#VALUE!</v>
      </c>
      <c r="AH100" s="50" t="e">
        <f t="shared" si="131"/>
        <v>#VALUE!</v>
      </c>
      <c r="AI100" s="49" t="e">
        <f t="shared" si="132"/>
        <v>#VALUE!</v>
      </c>
      <c r="AJ100" s="48" t="e">
        <f t="shared" si="133"/>
        <v>#VALUE!</v>
      </c>
      <c r="AK100" s="47" t="e">
        <f t="shared" si="134"/>
        <v>#VALUE!</v>
      </c>
      <c r="AL100" s="46" t="e">
        <f t="shared" si="135"/>
        <v>#VALUE!</v>
      </c>
      <c r="AM100" s="45">
        <f t="shared" si="136"/>
        <v>0</v>
      </c>
      <c r="AN100" s="44" t="str">
        <f t="shared" si="137"/>
        <v/>
      </c>
      <c r="AO100" s="34"/>
      <c r="AP100" s="34"/>
      <c r="AQ100" s="34"/>
      <c r="AR100" s="34"/>
      <c r="AS100" s="29"/>
      <c r="AT100" s="33"/>
      <c r="AU100" s="33"/>
      <c r="AV100" s="33"/>
      <c r="AW100" s="33"/>
      <c r="AX100" s="33"/>
      <c r="AY100" s="33"/>
      <c r="AZ100" s="29"/>
      <c r="BA100" s="33"/>
      <c r="BB100" s="33"/>
      <c r="BC100" s="33"/>
      <c r="BD100" s="33"/>
      <c r="BE100" s="33"/>
      <c r="BF100" s="33"/>
      <c r="BG100" s="29"/>
      <c r="BH100" s="29"/>
      <c r="BI100" s="33"/>
      <c r="BJ100" s="33"/>
      <c r="BK100" s="33"/>
      <c r="BL100" s="33"/>
      <c r="BM100" s="33"/>
      <c r="BN100" s="33"/>
      <c r="BO100" s="28"/>
      <c r="BP100" s="30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1"/>
      <c r="CI100" s="29"/>
      <c r="CJ100" s="30"/>
      <c r="CK100" s="29"/>
      <c r="CL100" s="29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</row>
    <row r="101" spans="1:153" s="21" customFormat="1" ht="20.100000000000001" customHeight="1" outlineLevel="1" thickBot="1" x14ac:dyDescent="0.25">
      <c r="A101" s="43"/>
      <c r="B101" s="42"/>
      <c r="C101" s="40"/>
      <c r="D101" s="40"/>
      <c r="E101" s="40"/>
      <c r="F101" s="40"/>
      <c r="G101" s="41"/>
      <c r="H101" s="40"/>
      <c r="I101" s="40"/>
      <c r="J101" s="39"/>
      <c r="K101" s="610"/>
      <c r="L101" s="610"/>
      <c r="M101" s="610"/>
      <c r="N101" s="610"/>
      <c r="O101" s="610"/>
      <c r="P101" s="610"/>
      <c r="Q101" s="38"/>
      <c r="R101" s="38"/>
      <c r="S101" s="37">
        <f>SUM(S90:S100)</f>
        <v>0</v>
      </c>
      <c r="T101" s="32"/>
      <c r="U101" s="36"/>
      <c r="V101" s="33"/>
      <c r="W101" s="29"/>
      <c r="X101" s="29"/>
      <c r="Y101" s="29"/>
      <c r="Z101" s="28"/>
      <c r="AA101" s="28"/>
      <c r="AB101" s="28"/>
      <c r="AC101" s="28"/>
      <c r="AD101" s="28"/>
      <c r="AE101" s="30"/>
      <c r="AF101" s="34"/>
      <c r="AG101" s="34"/>
      <c r="AH101" s="34"/>
      <c r="AI101" s="34"/>
      <c r="AJ101" s="34"/>
      <c r="AK101" s="34"/>
      <c r="AL101" s="34"/>
      <c r="AM101" s="35">
        <f>SUM(AM90:AM100)</f>
        <v>0</v>
      </c>
      <c r="AN101" s="35">
        <f>SUM(AN90:AN100)</f>
        <v>0</v>
      </c>
      <c r="AO101" s="34"/>
      <c r="AP101" s="34"/>
      <c r="AQ101" s="34"/>
      <c r="AR101" s="34"/>
      <c r="AS101" s="29"/>
      <c r="AT101" s="33"/>
      <c r="AU101" s="33"/>
      <c r="AV101" s="33"/>
      <c r="AW101" s="33"/>
      <c r="AX101" s="33"/>
      <c r="AY101" s="33"/>
      <c r="AZ101" s="29"/>
      <c r="BA101" s="33"/>
      <c r="BB101" s="33"/>
      <c r="BC101" s="33"/>
      <c r="BD101" s="33"/>
      <c r="BE101" s="33"/>
      <c r="BF101" s="33"/>
      <c r="BG101" s="29"/>
      <c r="BH101" s="29"/>
      <c r="BI101" s="33"/>
      <c r="BJ101" s="33"/>
      <c r="BK101" s="33"/>
      <c r="BL101" s="33"/>
      <c r="BM101" s="33"/>
      <c r="BN101" s="33"/>
      <c r="BO101" s="28"/>
      <c r="BP101" s="30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1"/>
      <c r="CI101" s="29"/>
      <c r="CJ101" s="30"/>
      <c r="CK101" s="29"/>
      <c r="CL101" s="29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</row>
    <row r="102" spans="1:153" s="21" customFormat="1" x14ac:dyDescent="0.2">
      <c r="B102" s="29"/>
      <c r="C102" s="28"/>
      <c r="D102" s="28"/>
      <c r="E102" s="145"/>
      <c r="F102" s="145"/>
      <c r="G102" s="145"/>
      <c r="H102" s="145"/>
      <c r="I102" s="144"/>
      <c r="J102" s="144"/>
      <c r="K102" s="614" t="str">
        <f>IF(COUNTBLANK(K90:K100)&lt;&gt;11,"Fehler in den Datumsangaben! Bitte prüfen!","")</f>
        <v/>
      </c>
      <c r="L102" s="614"/>
      <c r="M102" s="614"/>
      <c r="N102" s="614"/>
      <c r="O102" s="614"/>
      <c r="P102" s="38"/>
      <c r="Q102" s="38"/>
      <c r="R102" s="38"/>
      <c r="S102" s="38"/>
      <c r="T102" s="38"/>
      <c r="U102" s="143"/>
      <c r="V102" s="140"/>
      <c r="W102" s="33"/>
      <c r="X102" s="29"/>
      <c r="Y102" s="29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</row>
    <row r="103" spans="1:153" s="25" customFormat="1" ht="17.25" customHeight="1" outlineLevel="1" x14ac:dyDescent="0.2">
      <c r="B103" s="608">
        <f>$B$16</f>
        <v>0</v>
      </c>
      <c r="C103" s="608"/>
      <c r="D103" s="609" t="str">
        <f>IF(AM117&lt;&gt;0,"Es wurde eine abweichende Entgeltgruppe angegeben. Bitte hierfür eine Begründung im Prüfvermerk erfassen!","")</f>
        <v/>
      </c>
      <c r="E103" s="609"/>
      <c r="F103" s="609"/>
      <c r="G103" s="609"/>
      <c r="H103" s="609"/>
      <c r="I103" s="609"/>
      <c r="J103" s="609"/>
      <c r="K103" s="609"/>
      <c r="L103" s="609"/>
      <c r="M103" s="609"/>
      <c r="N103" s="29"/>
      <c r="O103" s="141"/>
      <c r="P103" s="141"/>
      <c r="Q103" s="141"/>
      <c r="R103" s="141"/>
      <c r="S103" s="20"/>
      <c r="T103" s="140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</row>
    <row r="104" spans="1:153" s="21" customFormat="1" ht="7.5" customHeight="1" outlineLevel="1" thickBot="1" x14ac:dyDescent="0.25">
      <c r="B104" s="142"/>
      <c r="E104" s="23"/>
      <c r="F104" s="27"/>
      <c r="G104" s="23"/>
      <c r="I104" s="23"/>
      <c r="K104" s="28"/>
      <c r="L104" s="28"/>
      <c r="M104" s="28"/>
      <c r="N104" s="28"/>
      <c r="O104" s="141"/>
      <c r="P104" s="141"/>
      <c r="Q104" s="141"/>
      <c r="R104" s="141"/>
      <c r="S104" s="20"/>
      <c r="T104" s="140"/>
      <c r="U104" s="28"/>
      <c r="V104" s="28"/>
      <c r="W104" s="29"/>
      <c r="X104" s="29"/>
      <c r="Y104" s="29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</row>
    <row r="105" spans="1:153" s="25" customFormat="1" ht="65.099999999999994" customHeight="1" outlineLevel="1" thickBot="1" x14ac:dyDescent="0.25">
      <c r="B105" s="139" t="s">
        <v>14</v>
      </c>
      <c r="C105" s="138" t="s">
        <v>15</v>
      </c>
      <c r="D105" s="137" t="s">
        <v>159</v>
      </c>
      <c r="E105" s="136" t="s">
        <v>158</v>
      </c>
      <c r="F105" s="136" t="s">
        <v>157</v>
      </c>
      <c r="G105" s="135" t="s">
        <v>156</v>
      </c>
      <c r="H105" s="134" t="s">
        <v>16</v>
      </c>
      <c r="I105" s="133" t="s">
        <v>17</v>
      </c>
      <c r="J105" s="132" t="s">
        <v>155</v>
      </c>
      <c r="K105" s="119"/>
      <c r="L105" s="131" t="s">
        <v>154</v>
      </c>
      <c r="M105" s="130" t="s">
        <v>153</v>
      </c>
      <c r="N105" s="130" t="s">
        <v>152</v>
      </c>
      <c r="O105" s="129" t="s">
        <v>151</v>
      </c>
      <c r="P105" s="129" t="s">
        <v>150</v>
      </c>
      <c r="Q105" s="128" t="s">
        <v>149</v>
      </c>
      <c r="R105" s="127" t="s">
        <v>148</v>
      </c>
      <c r="S105" s="126" t="s">
        <v>147</v>
      </c>
      <c r="T105" s="119"/>
      <c r="U105" s="117"/>
      <c r="V105" s="117"/>
      <c r="W105" s="117"/>
      <c r="X105" s="125" t="s">
        <v>14</v>
      </c>
      <c r="Y105" s="124" t="s">
        <v>15</v>
      </c>
      <c r="Z105" s="611" t="s">
        <v>146</v>
      </c>
      <c r="AA105" s="612"/>
      <c r="AB105" s="612"/>
      <c r="AC105" s="612"/>
      <c r="AD105" s="612"/>
      <c r="AE105" s="613"/>
      <c r="AF105" s="123" t="s">
        <v>145</v>
      </c>
      <c r="AG105" s="611" t="s">
        <v>144</v>
      </c>
      <c r="AH105" s="612"/>
      <c r="AI105" s="612"/>
      <c r="AJ105" s="612"/>
      <c r="AK105" s="612"/>
      <c r="AL105" s="613"/>
      <c r="AM105" s="122" t="s">
        <v>143</v>
      </c>
      <c r="AN105" s="121" t="s">
        <v>142</v>
      </c>
      <c r="AO105" s="29"/>
      <c r="AP105" s="29"/>
      <c r="AQ105" s="29"/>
      <c r="AR105" s="29"/>
      <c r="AS105" s="120"/>
      <c r="AT105" s="29"/>
      <c r="AU105" s="29"/>
      <c r="AV105" s="29"/>
      <c r="AW105" s="29"/>
      <c r="AX105" s="29"/>
      <c r="AY105" s="29"/>
      <c r="AZ105" s="120"/>
      <c r="BA105" s="29"/>
      <c r="BB105" s="29"/>
      <c r="BC105" s="29"/>
      <c r="BD105" s="29"/>
      <c r="BE105" s="29"/>
      <c r="BF105" s="29"/>
      <c r="BG105" s="29"/>
      <c r="BH105" s="120"/>
      <c r="BI105" s="29"/>
      <c r="BJ105" s="29"/>
      <c r="BK105" s="29"/>
      <c r="BL105" s="29"/>
      <c r="BM105" s="29"/>
      <c r="BN105" s="29"/>
      <c r="BO105" s="29"/>
      <c r="BP105" s="117"/>
      <c r="BQ105" s="119"/>
      <c r="BR105" s="119"/>
      <c r="BS105" s="117"/>
      <c r="BT105" s="117"/>
      <c r="BU105" s="117"/>
      <c r="BV105" s="117"/>
      <c r="BW105" s="119"/>
      <c r="BX105" s="119"/>
      <c r="BY105" s="117"/>
      <c r="BZ105" s="117"/>
      <c r="CA105" s="117"/>
      <c r="CB105" s="117"/>
      <c r="CC105" s="118"/>
      <c r="CD105" s="117"/>
      <c r="CE105" s="117"/>
      <c r="CF105" s="117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</row>
    <row r="106" spans="1:153" s="25" customFormat="1" ht="12.75" customHeight="1" outlineLevel="1" x14ac:dyDescent="0.2">
      <c r="A106" s="116"/>
      <c r="B106" s="115"/>
      <c r="C106" s="114"/>
      <c r="D106" s="113"/>
      <c r="E106" s="111"/>
      <c r="F106" s="112"/>
      <c r="G106" s="111">
        <f t="shared" ref="G106:G116" si="138">ROUND(E106*F106,2)</f>
        <v>0</v>
      </c>
      <c r="H106" s="110"/>
      <c r="I106" s="109"/>
      <c r="J106" s="108" t="str">
        <f t="shared" ref="J106:J116" si="139">IF(OR(G106="",G106=0),"",
IF(F106&gt;100%,"Fehler",
ROUND(1664/39.8*IF(E106&lt;39.8,E106*F106,G106)/365*
IF(OR(AND(DATEDIF(H106,I106,"M")=11,AF106=366),AND(W106=1,AF106=366)),365,AF106),2)))</f>
        <v/>
      </c>
      <c r="K106" s="68" t="str">
        <f t="shared" ref="K106:K116" si="140">IF(AND(H106="",I106=""),"",IF(OR(H106&lt;$E$16,H106&gt;$F$16,I106&lt;H106,I106&lt;$E$16,I106&gt;$F$16),"!!!",""))</f>
        <v/>
      </c>
      <c r="L106" s="107"/>
      <c r="M106" s="106"/>
      <c r="N106" s="106">
        <f t="shared" ref="N106:N116" si="141">L106*12+M106</f>
        <v>0</v>
      </c>
      <c r="O106" s="105" t="str">
        <f>IF(OR(D106="",D106="Honorar"),"",IF(VLOOKUP(D106,Durchschnittssätze!$A$5:$Q$48,5,FALSE)&lt;0,"entfällt für",IF(N106=0,"",ROUND((VLOOKUP(D106,Durchschnittssätze!$A$5:$Q$48,5,FALSE)/39.8*E106),2))))</f>
        <v/>
      </c>
      <c r="P106" s="105" t="str">
        <f>IF(OR(D106="",D106="Honorar"),"",IF(VLOOKUP(D106,Durchschnittssätze!$A$5:$Q$48,9,FALSE)&lt;0,"Beamte",IF(N106=0,"",ROUND((VLOOKUP(D106,Durchschnittssätze!$A$5:$Q$48,9,FALSE)/39.8*E106),2))))</f>
        <v/>
      </c>
      <c r="Q106" s="104" t="str">
        <f>IF(D106="Honorar",N106,IF(P106="Beamte",VLOOKUP(D106,Durchschnittssätze!$A$5:$Q$48,17,FALSE),IF(N106&lt;O106,"keine",ROUND(IF(AND(N106&gt;=O106,N106&lt;P106),VLOOKUP(D106,Durchschnittssätze!$A$5:$Q$48,13,FALSE),VLOOKUP(D106,Durchschnittssätze!$A$5:$Q$48,17,FALSE)),2))))</f>
        <v>keine</v>
      </c>
      <c r="R106" s="103" t="str">
        <f t="shared" ref="R106:R116" si="142">IF(D106="Honorar","",IF(P106="Beamte",D106,IF(N106&lt;O106,"Förderung",IF(AND(N106&gt;O106,N106&lt;P106),"Std.Satz 1","Std.Satz 2"))))</f>
        <v>Förderung</v>
      </c>
      <c r="S106" s="102">
        <f t="shared" ref="S106:S116" si="143">IF(OR(P106="Beamte",D106="Honorar"),ROUND(Q106*J106,2),IF(OR(N106&lt;O106,N106=0,G106=0),0,ROUND(Q106*J106,2)))</f>
        <v>0</v>
      </c>
      <c r="T106" s="32"/>
      <c r="U106" s="36"/>
      <c r="V106" s="33"/>
      <c r="W106" s="61">
        <f t="shared" ref="W106:W116" si="144">YEAR(I106)-YEAR(H106)+1</f>
        <v>1</v>
      </c>
      <c r="X106" s="60">
        <f t="shared" ref="X106:X116" si="145">B106</f>
        <v>0</v>
      </c>
      <c r="Y106" s="59">
        <f t="shared" ref="Y106:Y116" si="146">C106</f>
        <v>0</v>
      </c>
      <c r="Z106" s="58" t="e">
        <f t="shared" ref="Z106:Z116" si="147">IF(YEAR(H106)=$Z$9,$Z$9,"")</f>
        <v>#VALUE!</v>
      </c>
      <c r="AA106" s="57" t="e">
        <f t="shared" ref="AA106:AA116" si="148">IF(AND(Z106&lt;&gt;"",$W106&gt;1),Z106+1,IF(YEAR(H106)=$AA$9,$AA$9,""))</f>
        <v>#VALUE!</v>
      </c>
      <c r="AB106" s="56" t="e">
        <f t="shared" ref="AB106:AB116" si="149">IF(AND(OR(AA106&lt;&gt;"",YEAR(H106)=$AB$9),COUNT(Z106:AA106)&lt;W106),$AB$9,"")</f>
        <v>#VALUE!</v>
      </c>
      <c r="AC106" s="55" t="e">
        <f t="shared" ref="AC106:AC116" si="150">IF(AND(OR(AB106&lt;&gt;"",YEAR(H106)=$AC$9),COUNT(Z106:AB106)&lt;W106),$AC$9,"")</f>
        <v>#VALUE!</v>
      </c>
      <c r="AD106" s="54" t="e">
        <f t="shared" ref="AD106:AD116" si="151">IF(AND(OR(AC106&lt;&gt;"",YEAR(H106)=$AD$9),COUNT(Z106:AC106)&lt;W106),$AD$9,"")</f>
        <v>#VALUE!</v>
      </c>
      <c r="AE106" s="53" t="e">
        <f t="shared" ref="AE106:AE116" si="152">IF(AND(OR(AC106&lt;&gt;"",YEAR(H106)=$AD$9),COUNT(Z106:AD106)&lt;W106),$AE$9,"")</f>
        <v>#VALUE!</v>
      </c>
      <c r="AF106" s="52" t="e">
        <f t="shared" ref="AF106:AF116" si="153">SUM(AG106:AL106)</f>
        <v>#VALUE!</v>
      </c>
      <c r="AG106" s="101" t="e">
        <f t="shared" ref="AG106:AG116" si="154">IF(Z106="","",MIN(365,
IF(YEAR(H106)=YEAR(I106),DATEDIF(H106,I106,"D")+1,
DATEDIF(H106,VLOOKUP(YEAR(H106),$AM$11:$AN$20,2,FALSE),"D")+1)))</f>
        <v>#VALUE!</v>
      </c>
      <c r="AH106" s="100" t="e">
        <f t="shared" ref="AH106:AH116" si="155">IF(AA106="","",MIN(365,
IF(AND(YEAR($H106)=YEAR($I106),AA106=YEAR($H106)),DATEDIF($H106,$I106,"D")+1,
IF(AB106&lt;&gt;"",DATEDIF(MAX(VLOOKUP(AA106,$AM$11:$AP$20,3,FALSE),$H106),VLOOKUP(AA106,$AM$11:$AP$20,2,FALSE),"D")+1,
VLOOKUP(AA106,$AM$11:$AP$20,4,FALSE)-DATEDIF($I106,VLOOKUP(YEAR($I106),$AM$11:$AN$20,2,FALSE),"D")))))</f>
        <v>#VALUE!</v>
      </c>
      <c r="AI106" s="99" t="e">
        <f t="shared" ref="AI106:AI116" si="156">IF(AB106="","",MIN(365,
IF(AND(YEAR($H106)=YEAR($I106),AB106=YEAR($H106)),DATEDIF($H106,$I106,"D")+1,
IF(AC106&lt;&gt;"",DATEDIF(MAX(VLOOKUP(AB106,$AM$11:$AP$20,3,FALSE),$H106),VLOOKUP(AB106,$AM$11:$AP$20,2,FALSE),"D")+1,
VLOOKUP(AB106,$AM$11:$AP$20,4,FALSE)-DATEDIF($I106,VLOOKUP(YEAR($I106),$AM$11:$AN$20,2,FALSE),"D")))))</f>
        <v>#VALUE!</v>
      </c>
      <c r="AJ106" s="98" t="e">
        <f t="shared" ref="AJ106:AJ116" si="157">IF(AC106="","",MIN(365,
IF(AND(YEAR($H106)=YEAR($I106),AC106=YEAR($H106)),DATEDIF($H106,$I106,"D")+1,
IF(AD106&lt;&gt;"",DATEDIF(MAX(VLOOKUP(AC106,$AM$11:$AP$20,3,FALSE),$H106),VLOOKUP(AC106,$AM$11:$AP$20,2,FALSE),"D")+1,
VLOOKUP(AC106,$AM$11:$AP$20,4,FALSE)-DATEDIF($I106,VLOOKUP(YEAR($I106),$AM$11:$AN$20,2,FALSE),"D")))))</f>
        <v>#VALUE!</v>
      </c>
      <c r="AK106" s="97" t="e">
        <f t="shared" ref="AK106:AK116" si="158">IF(AD106="","",MIN(365,
IF(AND(YEAR($H106)=YEAR($I106),AD106=YEAR($H106)),DATEDIF($H106,$I106,"D")+1,
IF(AE106&lt;&gt;"",DATEDIF(MAX(VLOOKUP(AD106,$AM$11:$AP$20,3,FALSE),$H106),VLOOKUP(AD106,$AM$11:$AP$20,2,FALSE),"D")+1,
VLOOKUP(AD106,$AM$11:$AP$20,4,FALSE)-DATEDIF($I106,VLOOKUP(YEAR($I106),$AM$11:$AN$20,2,FALSE),"D")))))</f>
        <v>#VALUE!</v>
      </c>
      <c r="AL106" s="96" t="e">
        <f t="shared" ref="AL106:AL116" si="159">IF(AE106="","",MIN(365,
IF(AND(YEAR($H106)=YEAR($I106),AE106=YEAR($H106)),DATEDIF($H106,$I106,"D")+1,
VLOOKUP(AE106,$AM$11:$AP$20,4,FALSE)-DATEDIF($I106,VLOOKUP(YEAR($I106),$AM$11:$AN$20,2,FALSE),"D"))))</f>
        <v>#VALUE!</v>
      </c>
      <c r="AM106" s="45">
        <f t="shared" ref="AM106:AM116" si="160">IF(AND(D106&lt;&gt;$D$16,D106&lt;&gt;"",D106&lt;&gt;"Honorar"),1,0)</f>
        <v>0</v>
      </c>
      <c r="AN106" s="44" t="str">
        <f t="shared" ref="AN106:AN116" si="161">IF(D106="Honorar",S106,"")</f>
        <v/>
      </c>
      <c r="AO106" s="17"/>
      <c r="AP106" s="78"/>
      <c r="AQ106" s="78"/>
      <c r="AR106" s="77"/>
      <c r="AS106" s="29"/>
      <c r="AT106" s="33"/>
      <c r="AU106" s="33"/>
      <c r="AV106" s="33"/>
      <c r="AW106" s="33"/>
      <c r="AX106" s="33"/>
      <c r="AY106" s="33"/>
      <c r="AZ106" s="29"/>
      <c r="BA106" s="33"/>
      <c r="BB106" s="33"/>
      <c r="BC106" s="33"/>
      <c r="BD106" s="33"/>
      <c r="BE106" s="33"/>
      <c r="BF106" s="33"/>
      <c r="BG106" s="29"/>
      <c r="BH106" s="29"/>
      <c r="BI106" s="33"/>
      <c r="BJ106" s="33"/>
      <c r="BK106" s="33"/>
      <c r="BL106" s="33"/>
      <c r="BM106" s="33"/>
      <c r="BN106" s="33"/>
      <c r="BO106" s="29"/>
      <c r="BP106" s="30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1"/>
      <c r="CI106" s="29"/>
      <c r="CJ106" s="30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</row>
    <row r="107" spans="1:153" s="21" customFormat="1" ht="12.75" customHeight="1" outlineLevel="1" x14ac:dyDescent="0.2">
      <c r="A107" s="43"/>
      <c r="B107" s="94"/>
      <c r="C107" s="95"/>
      <c r="D107" s="92"/>
      <c r="E107" s="90"/>
      <c r="F107" s="91"/>
      <c r="G107" s="90">
        <f t="shared" si="138"/>
        <v>0</v>
      </c>
      <c r="H107" s="89"/>
      <c r="I107" s="88"/>
      <c r="J107" s="87" t="str">
        <f t="shared" si="139"/>
        <v/>
      </c>
      <c r="K107" s="68" t="str">
        <f t="shared" si="140"/>
        <v/>
      </c>
      <c r="L107" s="86"/>
      <c r="M107" s="85"/>
      <c r="N107" s="85">
        <f t="shared" si="141"/>
        <v>0</v>
      </c>
      <c r="O107" s="84" t="str">
        <f>IF(OR(D107="",D107="Honorar"),"",IF(VLOOKUP(D107,Durchschnittssätze!$A$5:$Q$48,5,FALSE)&lt;0,"entfällt für",IF(N107=0,"",ROUND((VLOOKUP(D107,Durchschnittssätze!$A$5:$Q$48,5,FALSE)/39.8*E107),2))))</f>
        <v/>
      </c>
      <c r="P107" s="84" t="str">
        <f>IF(OR(D107="",D107="Honorar"),"",IF(VLOOKUP(D107,Durchschnittssätze!$A$5:$Q$48,9,FALSE)&lt;0,"Beamte",IF(N107=0,"",ROUND((VLOOKUP(D107,Durchschnittssätze!$A$5:$Q$48,9,FALSE)/39.8*E107),2))))</f>
        <v/>
      </c>
      <c r="Q107" s="83" t="str">
        <f>IF(D107="Honorar",N107,IF(P107="Beamte",VLOOKUP(D107,Durchschnittssätze!$A$5:$Q$48,17,FALSE),IF(N107&lt;O107,"keine",ROUND(IF(AND(N107&gt;=O107,N107&lt;P107),VLOOKUP(D107,Durchschnittssätze!$A$5:$Q$48,13,FALSE),VLOOKUP(D107,Durchschnittssätze!$A$5:$Q$48,17,FALSE)),2))))</f>
        <v>keine</v>
      </c>
      <c r="R107" s="82" t="str">
        <f t="shared" si="142"/>
        <v>Förderung</v>
      </c>
      <c r="S107" s="81">
        <f t="shared" si="143"/>
        <v>0</v>
      </c>
      <c r="T107" s="32"/>
      <c r="U107" s="36"/>
      <c r="V107" s="33"/>
      <c r="W107" s="61">
        <f t="shared" si="144"/>
        <v>1</v>
      </c>
      <c r="X107" s="60">
        <f t="shared" si="145"/>
        <v>0</v>
      </c>
      <c r="Y107" s="59">
        <f t="shared" si="146"/>
        <v>0</v>
      </c>
      <c r="Z107" s="58" t="e">
        <f t="shared" si="147"/>
        <v>#VALUE!</v>
      </c>
      <c r="AA107" s="57" t="e">
        <f t="shared" si="148"/>
        <v>#VALUE!</v>
      </c>
      <c r="AB107" s="56" t="e">
        <f t="shared" si="149"/>
        <v>#VALUE!</v>
      </c>
      <c r="AC107" s="55" t="e">
        <f t="shared" si="150"/>
        <v>#VALUE!</v>
      </c>
      <c r="AD107" s="54" t="e">
        <f t="shared" si="151"/>
        <v>#VALUE!</v>
      </c>
      <c r="AE107" s="53" t="e">
        <f t="shared" si="152"/>
        <v>#VALUE!</v>
      </c>
      <c r="AF107" s="52" t="e">
        <f t="shared" si="153"/>
        <v>#VALUE!</v>
      </c>
      <c r="AG107" s="58" t="e">
        <f t="shared" si="154"/>
        <v>#VALUE!</v>
      </c>
      <c r="AH107" s="57" t="e">
        <f t="shared" si="155"/>
        <v>#VALUE!</v>
      </c>
      <c r="AI107" s="56" t="e">
        <f t="shared" si="156"/>
        <v>#VALUE!</v>
      </c>
      <c r="AJ107" s="55" t="e">
        <f t="shared" si="157"/>
        <v>#VALUE!</v>
      </c>
      <c r="AK107" s="80" t="e">
        <f t="shared" si="158"/>
        <v>#VALUE!</v>
      </c>
      <c r="AL107" s="79" t="e">
        <f t="shared" si="159"/>
        <v>#VALUE!</v>
      </c>
      <c r="AM107" s="45">
        <f t="shared" si="160"/>
        <v>0</v>
      </c>
      <c r="AN107" s="44" t="str">
        <f t="shared" si="161"/>
        <v/>
      </c>
      <c r="AO107" s="17"/>
      <c r="AP107" s="78"/>
      <c r="AQ107" s="78"/>
      <c r="AR107" s="77"/>
      <c r="AS107" s="29"/>
      <c r="AT107" s="33"/>
      <c r="AU107" s="33"/>
      <c r="AV107" s="33"/>
      <c r="AW107" s="33"/>
      <c r="AX107" s="33"/>
      <c r="AY107" s="33"/>
      <c r="AZ107" s="29"/>
      <c r="BA107" s="33"/>
      <c r="BB107" s="33"/>
      <c r="BC107" s="33"/>
      <c r="BD107" s="33"/>
      <c r="BE107" s="33"/>
      <c r="BF107" s="33"/>
      <c r="BG107" s="29"/>
      <c r="BH107" s="29"/>
      <c r="BI107" s="33"/>
      <c r="BJ107" s="33"/>
      <c r="BK107" s="33"/>
      <c r="BL107" s="33"/>
      <c r="BM107" s="33"/>
      <c r="BN107" s="33"/>
      <c r="BO107" s="28"/>
      <c r="BP107" s="30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1"/>
      <c r="CI107" s="29"/>
      <c r="CJ107" s="30"/>
      <c r="CK107" s="29"/>
      <c r="CL107" s="29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</row>
    <row r="108" spans="1:153" s="21" customFormat="1" ht="12.75" customHeight="1" outlineLevel="1" x14ac:dyDescent="0.2">
      <c r="A108" s="43"/>
      <c r="B108" s="94"/>
      <c r="C108" s="95"/>
      <c r="D108" s="92"/>
      <c r="E108" s="90"/>
      <c r="F108" s="91"/>
      <c r="G108" s="90">
        <f t="shared" si="138"/>
        <v>0</v>
      </c>
      <c r="H108" s="89"/>
      <c r="I108" s="88"/>
      <c r="J108" s="87" t="str">
        <f t="shared" si="139"/>
        <v/>
      </c>
      <c r="K108" s="68" t="str">
        <f t="shared" si="140"/>
        <v/>
      </c>
      <c r="L108" s="86"/>
      <c r="M108" s="85"/>
      <c r="N108" s="85">
        <f t="shared" si="141"/>
        <v>0</v>
      </c>
      <c r="O108" s="84" t="str">
        <f>IF(OR(D108="",D108="Honorar"),"",IF(VLOOKUP(D108,Durchschnittssätze!$A$5:$Q$48,5,FALSE)&lt;0,"entfällt für",IF(N108=0,"",ROUND((VLOOKUP(D108,Durchschnittssätze!$A$5:$Q$48,5,FALSE)/39.8*E108),2))))</f>
        <v/>
      </c>
      <c r="P108" s="84" t="str">
        <f>IF(OR(D108="",D108="Honorar"),"",IF(VLOOKUP(D108,Durchschnittssätze!$A$5:$Q$48,9,FALSE)&lt;0,"Beamte",IF(N108=0,"",ROUND((VLOOKUP(D108,Durchschnittssätze!$A$5:$Q$48,9,FALSE)/39.8*E108),2))))</f>
        <v/>
      </c>
      <c r="Q108" s="83" t="str">
        <f>IF(D108="Honorar",N108,IF(P108="Beamte",VLOOKUP(D108,Durchschnittssätze!$A$5:$Q$48,17,FALSE),IF(N108&lt;O108,"keine",ROUND(IF(AND(N108&gt;=O108,N108&lt;P108),VLOOKUP(D108,Durchschnittssätze!$A$5:$Q$48,13,FALSE),VLOOKUP(D108,Durchschnittssätze!$A$5:$Q$48,17,FALSE)),2))))</f>
        <v>keine</v>
      </c>
      <c r="R108" s="82" t="str">
        <f t="shared" si="142"/>
        <v>Förderung</v>
      </c>
      <c r="S108" s="81">
        <f t="shared" si="143"/>
        <v>0</v>
      </c>
      <c r="T108" s="32"/>
      <c r="U108" s="36"/>
      <c r="V108" s="33"/>
      <c r="W108" s="61">
        <f t="shared" si="144"/>
        <v>1</v>
      </c>
      <c r="X108" s="60">
        <f t="shared" si="145"/>
        <v>0</v>
      </c>
      <c r="Y108" s="59">
        <f t="shared" si="146"/>
        <v>0</v>
      </c>
      <c r="Z108" s="58" t="e">
        <f t="shared" si="147"/>
        <v>#VALUE!</v>
      </c>
      <c r="AA108" s="57" t="e">
        <f t="shared" si="148"/>
        <v>#VALUE!</v>
      </c>
      <c r="AB108" s="56" t="e">
        <f t="shared" si="149"/>
        <v>#VALUE!</v>
      </c>
      <c r="AC108" s="55" t="e">
        <f t="shared" si="150"/>
        <v>#VALUE!</v>
      </c>
      <c r="AD108" s="54" t="e">
        <f t="shared" si="151"/>
        <v>#VALUE!</v>
      </c>
      <c r="AE108" s="53" t="e">
        <f t="shared" si="152"/>
        <v>#VALUE!</v>
      </c>
      <c r="AF108" s="52" t="e">
        <f t="shared" si="153"/>
        <v>#VALUE!</v>
      </c>
      <c r="AG108" s="58" t="e">
        <f t="shared" si="154"/>
        <v>#VALUE!</v>
      </c>
      <c r="AH108" s="57" t="e">
        <f t="shared" si="155"/>
        <v>#VALUE!</v>
      </c>
      <c r="AI108" s="56" t="e">
        <f t="shared" si="156"/>
        <v>#VALUE!</v>
      </c>
      <c r="AJ108" s="55" t="e">
        <f t="shared" si="157"/>
        <v>#VALUE!</v>
      </c>
      <c r="AK108" s="80" t="e">
        <f t="shared" si="158"/>
        <v>#VALUE!</v>
      </c>
      <c r="AL108" s="79" t="e">
        <f t="shared" si="159"/>
        <v>#VALUE!</v>
      </c>
      <c r="AM108" s="45">
        <f t="shared" si="160"/>
        <v>0</v>
      </c>
      <c r="AN108" s="44" t="str">
        <f t="shared" si="161"/>
        <v/>
      </c>
      <c r="AO108" s="17"/>
      <c r="AP108" s="78"/>
      <c r="AQ108" s="78"/>
      <c r="AR108" s="77"/>
      <c r="AS108" s="29"/>
      <c r="AT108" s="33"/>
      <c r="AU108" s="33"/>
      <c r="AV108" s="33"/>
      <c r="AW108" s="33"/>
      <c r="AX108" s="33"/>
      <c r="AY108" s="33"/>
      <c r="AZ108" s="29"/>
      <c r="BA108" s="33"/>
      <c r="BB108" s="33"/>
      <c r="BC108" s="33"/>
      <c r="BD108" s="33"/>
      <c r="BE108" s="33"/>
      <c r="BF108" s="33"/>
      <c r="BG108" s="29"/>
      <c r="BH108" s="29"/>
      <c r="BI108" s="33"/>
      <c r="BJ108" s="33"/>
      <c r="BK108" s="33"/>
      <c r="BL108" s="33"/>
      <c r="BM108" s="33"/>
      <c r="BN108" s="33"/>
      <c r="BO108" s="28"/>
      <c r="BP108" s="30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1"/>
      <c r="CI108" s="29"/>
      <c r="CJ108" s="30"/>
      <c r="CK108" s="29"/>
      <c r="CL108" s="29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</row>
    <row r="109" spans="1:153" s="21" customFormat="1" ht="12.75" customHeight="1" outlineLevel="1" x14ac:dyDescent="0.2">
      <c r="A109" s="43"/>
      <c r="B109" s="94"/>
      <c r="C109" s="93"/>
      <c r="D109" s="92"/>
      <c r="E109" s="90"/>
      <c r="F109" s="91"/>
      <c r="G109" s="90">
        <f t="shared" si="138"/>
        <v>0</v>
      </c>
      <c r="H109" s="89"/>
      <c r="I109" s="88"/>
      <c r="J109" s="87" t="str">
        <f t="shared" si="139"/>
        <v/>
      </c>
      <c r="K109" s="68" t="str">
        <f t="shared" si="140"/>
        <v/>
      </c>
      <c r="L109" s="86"/>
      <c r="M109" s="85"/>
      <c r="N109" s="85">
        <f t="shared" si="141"/>
        <v>0</v>
      </c>
      <c r="O109" s="84" t="str">
        <f>IF(OR(D109="",D109="Honorar"),"",IF(VLOOKUP(D109,Durchschnittssätze!$A$5:$Q$48,5,FALSE)&lt;0,"entfällt für",IF(N109=0,"",ROUND((VLOOKUP(D109,Durchschnittssätze!$A$5:$Q$48,5,FALSE)/39.8*E109),2))))</f>
        <v/>
      </c>
      <c r="P109" s="84" t="str">
        <f>IF(OR(D109="",D109="Honorar"),"",IF(VLOOKUP(D109,Durchschnittssätze!$A$5:$Q$48,9,FALSE)&lt;0,"Beamte",IF(N109=0,"",ROUND((VLOOKUP(D109,Durchschnittssätze!$A$5:$Q$48,9,FALSE)/39.8*E109),2))))</f>
        <v/>
      </c>
      <c r="Q109" s="83" t="str">
        <f>IF(D109="Honorar",N109,IF(P109="Beamte",VLOOKUP(D109,Durchschnittssätze!$A$5:$Q$48,17,FALSE),IF(N109&lt;O109,"keine",ROUND(IF(AND(N109&gt;=O109,N109&lt;P109),VLOOKUP(D109,Durchschnittssätze!$A$5:$Q$48,13,FALSE),VLOOKUP(D109,Durchschnittssätze!$A$5:$Q$48,17,FALSE)),2))))</f>
        <v>keine</v>
      </c>
      <c r="R109" s="82" t="str">
        <f t="shared" si="142"/>
        <v>Förderung</v>
      </c>
      <c r="S109" s="81">
        <f t="shared" si="143"/>
        <v>0</v>
      </c>
      <c r="T109" s="32"/>
      <c r="U109" s="36"/>
      <c r="V109" s="33"/>
      <c r="W109" s="61">
        <f t="shared" si="144"/>
        <v>1</v>
      </c>
      <c r="X109" s="60">
        <f t="shared" si="145"/>
        <v>0</v>
      </c>
      <c r="Y109" s="59">
        <f t="shared" si="146"/>
        <v>0</v>
      </c>
      <c r="Z109" s="58" t="e">
        <f t="shared" si="147"/>
        <v>#VALUE!</v>
      </c>
      <c r="AA109" s="57" t="e">
        <f t="shared" si="148"/>
        <v>#VALUE!</v>
      </c>
      <c r="AB109" s="56" t="e">
        <f t="shared" si="149"/>
        <v>#VALUE!</v>
      </c>
      <c r="AC109" s="55" t="e">
        <f t="shared" si="150"/>
        <v>#VALUE!</v>
      </c>
      <c r="AD109" s="54" t="e">
        <f t="shared" si="151"/>
        <v>#VALUE!</v>
      </c>
      <c r="AE109" s="53" t="e">
        <f t="shared" si="152"/>
        <v>#VALUE!</v>
      </c>
      <c r="AF109" s="52" t="e">
        <f t="shared" si="153"/>
        <v>#VALUE!</v>
      </c>
      <c r="AG109" s="58" t="e">
        <f t="shared" si="154"/>
        <v>#VALUE!</v>
      </c>
      <c r="AH109" s="57" t="e">
        <f t="shared" si="155"/>
        <v>#VALUE!</v>
      </c>
      <c r="AI109" s="56" t="e">
        <f t="shared" si="156"/>
        <v>#VALUE!</v>
      </c>
      <c r="AJ109" s="55" t="e">
        <f t="shared" si="157"/>
        <v>#VALUE!</v>
      </c>
      <c r="AK109" s="80" t="e">
        <f t="shared" si="158"/>
        <v>#VALUE!</v>
      </c>
      <c r="AL109" s="79" t="e">
        <f t="shared" si="159"/>
        <v>#VALUE!</v>
      </c>
      <c r="AM109" s="45">
        <f t="shared" si="160"/>
        <v>0</v>
      </c>
      <c r="AN109" s="44" t="str">
        <f t="shared" si="161"/>
        <v/>
      </c>
      <c r="AO109" s="17"/>
      <c r="AP109" s="78"/>
      <c r="AQ109" s="78"/>
      <c r="AR109" s="77"/>
      <c r="AS109" s="29"/>
      <c r="AT109" s="33"/>
      <c r="AU109" s="33"/>
      <c r="AV109" s="33"/>
      <c r="AW109" s="33"/>
      <c r="AX109" s="33"/>
      <c r="AY109" s="33"/>
      <c r="AZ109" s="29"/>
      <c r="BA109" s="33"/>
      <c r="BB109" s="33"/>
      <c r="BC109" s="33"/>
      <c r="BD109" s="33"/>
      <c r="BE109" s="33"/>
      <c r="BF109" s="33"/>
      <c r="BG109" s="29"/>
      <c r="BH109" s="29"/>
      <c r="BI109" s="33"/>
      <c r="BJ109" s="33"/>
      <c r="BK109" s="33"/>
      <c r="BL109" s="33"/>
      <c r="BM109" s="33"/>
      <c r="BN109" s="33"/>
      <c r="BO109" s="28"/>
      <c r="BP109" s="30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1"/>
      <c r="CI109" s="29"/>
      <c r="CJ109" s="30"/>
      <c r="CK109" s="29"/>
      <c r="CL109" s="29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</row>
    <row r="110" spans="1:153" s="21" customFormat="1" ht="12.75" customHeight="1" outlineLevel="1" x14ac:dyDescent="0.2">
      <c r="A110" s="43"/>
      <c r="B110" s="94"/>
      <c r="C110" s="95"/>
      <c r="D110" s="92"/>
      <c r="E110" s="90"/>
      <c r="F110" s="91"/>
      <c r="G110" s="90">
        <f t="shared" si="138"/>
        <v>0</v>
      </c>
      <c r="H110" s="89"/>
      <c r="I110" s="88"/>
      <c r="J110" s="87" t="str">
        <f t="shared" si="139"/>
        <v/>
      </c>
      <c r="K110" s="68" t="str">
        <f t="shared" si="140"/>
        <v/>
      </c>
      <c r="L110" s="86"/>
      <c r="M110" s="85"/>
      <c r="N110" s="85">
        <f t="shared" si="141"/>
        <v>0</v>
      </c>
      <c r="O110" s="84" t="str">
        <f>IF(OR(D110="",D110="Honorar"),"",IF(VLOOKUP(D110,Durchschnittssätze!$A$5:$Q$48,5,FALSE)&lt;0,"entfällt für",IF(N110=0,"",ROUND((VLOOKUP(D110,Durchschnittssätze!$A$5:$Q$48,5,FALSE)/39.8*E110),2))))</f>
        <v/>
      </c>
      <c r="P110" s="84" t="str">
        <f>IF(OR(D110="",D110="Honorar"),"",IF(VLOOKUP(D110,Durchschnittssätze!$A$5:$Q$48,9,FALSE)&lt;0,"Beamte",IF(N110=0,"",ROUND((VLOOKUP(D110,Durchschnittssätze!$A$5:$Q$48,9,FALSE)/39.8*E110),2))))</f>
        <v/>
      </c>
      <c r="Q110" s="83" t="str">
        <f>IF(D110="Honorar",N110,IF(P110="Beamte",VLOOKUP(D110,Durchschnittssätze!$A$5:$Q$48,17,FALSE),IF(N110&lt;O110,"keine",ROUND(IF(AND(N110&gt;=O110,N110&lt;P110),VLOOKUP(D110,Durchschnittssätze!$A$5:$Q$48,13,FALSE),VLOOKUP(D110,Durchschnittssätze!$A$5:$Q$48,17,FALSE)),2))))</f>
        <v>keine</v>
      </c>
      <c r="R110" s="82" t="str">
        <f t="shared" si="142"/>
        <v>Förderung</v>
      </c>
      <c r="S110" s="81">
        <f t="shared" si="143"/>
        <v>0</v>
      </c>
      <c r="T110" s="32"/>
      <c r="U110" s="36"/>
      <c r="V110" s="33"/>
      <c r="W110" s="61">
        <f t="shared" si="144"/>
        <v>1</v>
      </c>
      <c r="X110" s="60">
        <f t="shared" si="145"/>
        <v>0</v>
      </c>
      <c r="Y110" s="59">
        <f t="shared" si="146"/>
        <v>0</v>
      </c>
      <c r="Z110" s="58" t="e">
        <f t="shared" si="147"/>
        <v>#VALUE!</v>
      </c>
      <c r="AA110" s="57" t="e">
        <f t="shared" si="148"/>
        <v>#VALUE!</v>
      </c>
      <c r="AB110" s="56" t="e">
        <f t="shared" si="149"/>
        <v>#VALUE!</v>
      </c>
      <c r="AC110" s="55" t="e">
        <f t="shared" si="150"/>
        <v>#VALUE!</v>
      </c>
      <c r="AD110" s="54" t="e">
        <f t="shared" si="151"/>
        <v>#VALUE!</v>
      </c>
      <c r="AE110" s="53" t="e">
        <f t="shared" si="152"/>
        <v>#VALUE!</v>
      </c>
      <c r="AF110" s="52" t="e">
        <f t="shared" si="153"/>
        <v>#VALUE!</v>
      </c>
      <c r="AG110" s="58" t="e">
        <f t="shared" si="154"/>
        <v>#VALUE!</v>
      </c>
      <c r="AH110" s="57" t="e">
        <f t="shared" si="155"/>
        <v>#VALUE!</v>
      </c>
      <c r="AI110" s="56" t="e">
        <f t="shared" si="156"/>
        <v>#VALUE!</v>
      </c>
      <c r="AJ110" s="55" t="e">
        <f t="shared" si="157"/>
        <v>#VALUE!</v>
      </c>
      <c r="AK110" s="80" t="e">
        <f t="shared" si="158"/>
        <v>#VALUE!</v>
      </c>
      <c r="AL110" s="79" t="e">
        <f t="shared" si="159"/>
        <v>#VALUE!</v>
      </c>
      <c r="AM110" s="45">
        <f t="shared" si="160"/>
        <v>0</v>
      </c>
      <c r="AN110" s="44" t="str">
        <f t="shared" si="161"/>
        <v/>
      </c>
      <c r="AO110" s="17"/>
      <c r="AP110" s="78"/>
      <c r="AQ110" s="78"/>
      <c r="AR110" s="77"/>
      <c r="AS110" s="29"/>
      <c r="AT110" s="33"/>
      <c r="AU110" s="33"/>
      <c r="AV110" s="33"/>
      <c r="AW110" s="33"/>
      <c r="AX110" s="33"/>
      <c r="AY110" s="33"/>
      <c r="AZ110" s="29"/>
      <c r="BA110" s="33"/>
      <c r="BB110" s="33"/>
      <c r="BC110" s="33"/>
      <c r="BD110" s="33"/>
      <c r="BE110" s="33"/>
      <c r="BF110" s="33"/>
      <c r="BG110" s="29"/>
      <c r="BH110" s="29"/>
      <c r="BI110" s="33"/>
      <c r="BJ110" s="33"/>
      <c r="BK110" s="33"/>
      <c r="BL110" s="33"/>
      <c r="BM110" s="33"/>
      <c r="BN110" s="33"/>
      <c r="BO110" s="28"/>
      <c r="BP110" s="30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1"/>
      <c r="CI110" s="29"/>
      <c r="CJ110" s="30"/>
      <c r="CK110" s="29"/>
      <c r="CL110" s="29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</row>
    <row r="111" spans="1:153" s="21" customFormat="1" ht="12.75" customHeight="1" outlineLevel="1" x14ac:dyDescent="0.2">
      <c r="A111" s="43"/>
      <c r="B111" s="94"/>
      <c r="C111" s="95"/>
      <c r="D111" s="92"/>
      <c r="E111" s="90"/>
      <c r="F111" s="91"/>
      <c r="G111" s="90">
        <f t="shared" si="138"/>
        <v>0</v>
      </c>
      <c r="H111" s="89"/>
      <c r="I111" s="88"/>
      <c r="J111" s="87" t="str">
        <f t="shared" si="139"/>
        <v/>
      </c>
      <c r="K111" s="68" t="str">
        <f t="shared" si="140"/>
        <v/>
      </c>
      <c r="L111" s="86"/>
      <c r="M111" s="85"/>
      <c r="N111" s="85">
        <f t="shared" si="141"/>
        <v>0</v>
      </c>
      <c r="O111" s="84" t="str">
        <f>IF(OR(D111="",D111="Honorar"),"",IF(VLOOKUP(D111,Durchschnittssätze!$A$5:$Q$48,5,FALSE)&lt;0,"entfällt für",IF(N111=0,"",ROUND((VLOOKUP(D111,Durchschnittssätze!$A$5:$Q$48,5,FALSE)/39.8*E111),2))))</f>
        <v/>
      </c>
      <c r="P111" s="84" t="str">
        <f>IF(OR(D111="",D111="Honorar"),"",IF(VLOOKUP(D111,Durchschnittssätze!$A$5:$Q$48,9,FALSE)&lt;0,"Beamte",IF(N111=0,"",ROUND((VLOOKUP(D111,Durchschnittssätze!$A$5:$Q$48,9,FALSE)/39.8*E111),2))))</f>
        <v/>
      </c>
      <c r="Q111" s="83" t="str">
        <f>IF(D111="Honorar",N111,IF(P111="Beamte",VLOOKUP(D111,Durchschnittssätze!$A$5:$Q$48,17,FALSE),IF(N111&lt;O111,"keine",ROUND(IF(AND(N111&gt;=O111,N111&lt;P111),VLOOKUP(D111,Durchschnittssätze!$A$5:$Q$48,13,FALSE),VLOOKUP(D111,Durchschnittssätze!$A$5:$Q$48,17,FALSE)),2))))</f>
        <v>keine</v>
      </c>
      <c r="R111" s="82" t="str">
        <f t="shared" si="142"/>
        <v>Förderung</v>
      </c>
      <c r="S111" s="81">
        <f t="shared" si="143"/>
        <v>0</v>
      </c>
      <c r="T111" s="32"/>
      <c r="U111" s="36"/>
      <c r="V111" s="33"/>
      <c r="W111" s="61">
        <f t="shared" si="144"/>
        <v>1</v>
      </c>
      <c r="X111" s="60">
        <f t="shared" si="145"/>
        <v>0</v>
      </c>
      <c r="Y111" s="59">
        <f t="shared" si="146"/>
        <v>0</v>
      </c>
      <c r="Z111" s="58" t="e">
        <f t="shared" si="147"/>
        <v>#VALUE!</v>
      </c>
      <c r="AA111" s="57" t="e">
        <f t="shared" si="148"/>
        <v>#VALUE!</v>
      </c>
      <c r="AB111" s="56" t="e">
        <f t="shared" si="149"/>
        <v>#VALUE!</v>
      </c>
      <c r="AC111" s="55" t="e">
        <f t="shared" si="150"/>
        <v>#VALUE!</v>
      </c>
      <c r="AD111" s="54" t="e">
        <f t="shared" si="151"/>
        <v>#VALUE!</v>
      </c>
      <c r="AE111" s="53" t="e">
        <f t="shared" si="152"/>
        <v>#VALUE!</v>
      </c>
      <c r="AF111" s="52" t="e">
        <f t="shared" si="153"/>
        <v>#VALUE!</v>
      </c>
      <c r="AG111" s="58" t="e">
        <f t="shared" si="154"/>
        <v>#VALUE!</v>
      </c>
      <c r="AH111" s="57" t="e">
        <f t="shared" si="155"/>
        <v>#VALUE!</v>
      </c>
      <c r="AI111" s="56" t="e">
        <f t="shared" si="156"/>
        <v>#VALUE!</v>
      </c>
      <c r="AJ111" s="55" t="e">
        <f t="shared" si="157"/>
        <v>#VALUE!</v>
      </c>
      <c r="AK111" s="80" t="e">
        <f t="shared" si="158"/>
        <v>#VALUE!</v>
      </c>
      <c r="AL111" s="79" t="e">
        <f t="shared" si="159"/>
        <v>#VALUE!</v>
      </c>
      <c r="AM111" s="45">
        <f t="shared" si="160"/>
        <v>0</v>
      </c>
      <c r="AN111" s="44" t="str">
        <f t="shared" si="161"/>
        <v/>
      </c>
      <c r="AO111" s="17"/>
      <c r="AP111" s="78"/>
      <c r="AQ111" s="78"/>
      <c r="AR111" s="77"/>
      <c r="AS111" s="29"/>
      <c r="AT111" s="33"/>
      <c r="AU111" s="33"/>
      <c r="AV111" s="33"/>
      <c r="AW111" s="33"/>
      <c r="AX111" s="33"/>
      <c r="AY111" s="33"/>
      <c r="AZ111" s="29"/>
      <c r="BA111" s="33"/>
      <c r="BB111" s="33"/>
      <c r="BC111" s="33"/>
      <c r="BD111" s="33"/>
      <c r="BE111" s="33"/>
      <c r="BF111" s="33"/>
      <c r="BG111" s="29"/>
      <c r="BH111" s="29"/>
      <c r="BI111" s="33"/>
      <c r="BJ111" s="33"/>
      <c r="BK111" s="33"/>
      <c r="BL111" s="33"/>
      <c r="BM111" s="33"/>
      <c r="BN111" s="33"/>
      <c r="BO111" s="28"/>
      <c r="BP111" s="30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1"/>
      <c r="CI111" s="29"/>
      <c r="CJ111" s="30"/>
      <c r="CK111" s="29"/>
      <c r="CL111" s="29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</row>
    <row r="112" spans="1:153" s="21" customFormat="1" ht="12.75" customHeight="1" outlineLevel="1" x14ac:dyDescent="0.2">
      <c r="A112" s="43"/>
      <c r="B112" s="94"/>
      <c r="C112" s="93"/>
      <c r="D112" s="92"/>
      <c r="E112" s="90"/>
      <c r="F112" s="91"/>
      <c r="G112" s="90">
        <f t="shared" si="138"/>
        <v>0</v>
      </c>
      <c r="H112" s="89"/>
      <c r="I112" s="88"/>
      <c r="J112" s="87" t="str">
        <f t="shared" si="139"/>
        <v/>
      </c>
      <c r="K112" s="68" t="str">
        <f t="shared" si="140"/>
        <v/>
      </c>
      <c r="L112" s="86"/>
      <c r="M112" s="85"/>
      <c r="N112" s="85">
        <f t="shared" si="141"/>
        <v>0</v>
      </c>
      <c r="O112" s="84" t="str">
        <f>IF(OR(D112="",D112="Honorar"),"",IF(VLOOKUP(D112,Durchschnittssätze!$A$5:$Q$48,5,FALSE)&lt;0,"entfällt für",IF(N112=0,"",ROUND((VLOOKUP(D112,Durchschnittssätze!$A$5:$Q$48,5,FALSE)/39.8*E112),2))))</f>
        <v/>
      </c>
      <c r="P112" s="84" t="str">
        <f>IF(OR(D112="",D112="Honorar"),"",IF(VLOOKUP(D112,Durchschnittssätze!$A$5:$Q$48,9,FALSE)&lt;0,"Beamte",IF(N112=0,"",ROUND((VLOOKUP(D112,Durchschnittssätze!$A$5:$Q$48,9,FALSE)/39.8*E112),2))))</f>
        <v/>
      </c>
      <c r="Q112" s="83" t="str">
        <f>IF(D112="Honorar",N112,IF(P112="Beamte",VLOOKUP(D112,Durchschnittssätze!$A$5:$Q$48,17,FALSE),IF(N112&lt;O112,"keine",ROUND(IF(AND(N112&gt;=O112,N112&lt;P112),VLOOKUP(D112,Durchschnittssätze!$A$5:$Q$48,13,FALSE),VLOOKUP(D112,Durchschnittssätze!$A$5:$Q$48,17,FALSE)),2))))</f>
        <v>keine</v>
      </c>
      <c r="R112" s="82" t="str">
        <f t="shared" si="142"/>
        <v>Förderung</v>
      </c>
      <c r="S112" s="81">
        <f t="shared" si="143"/>
        <v>0</v>
      </c>
      <c r="T112" s="32"/>
      <c r="U112" s="36"/>
      <c r="V112" s="33"/>
      <c r="W112" s="61">
        <f t="shared" si="144"/>
        <v>1</v>
      </c>
      <c r="X112" s="60">
        <f t="shared" si="145"/>
        <v>0</v>
      </c>
      <c r="Y112" s="59">
        <f t="shared" si="146"/>
        <v>0</v>
      </c>
      <c r="Z112" s="58" t="e">
        <f t="shared" si="147"/>
        <v>#VALUE!</v>
      </c>
      <c r="AA112" s="57" t="e">
        <f t="shared" si="148"/>
        <v>#VALUE!</v>
      </c>
      <c r="AB112" s="56" t="e">
        <f t="shared" si="149"/>
        <v>#VALUE!</v>
      </c>
      <c r="AC112" s="55" t="e">
        <f t="shared" si="150"/>
        <v>#VALUE!</v>
      </c>
      <c r="AD112" s="54" t="e">
        <f t="shared" si="151"/>
        <v>#VALUE!</v>
      </c>
      <c r="AE112" s="53" t="e">
        <f t="shared" si="152"/>
        <v>#VALUE!</v>
      </c>
      <c r="AF112" s="52" t="e">
        <f t="shared" si="153"/>
        <v>#VALUE!</v>
      </c>
      <c r="AG112" s="58" t="e">
        <f t="shared" si="154"/>
        <v>#VALUE!</v>
      </c>
      <c r="AH112" s="57" t="e">
        <f t="shared" si="155"/>
        <v>#VALUE!</v>
      </c>
      <c r="AI112" s="56" t="e">
        <f t="shared" si="156"/>
        <v>#VALUE!</v>
      </c>
      <c r="AJ112" s="55" t="e">
        <f t="shared" si="157"/>
        <v>#VALUE!</v>
      </c>
      <c r="AK112" s="80" t="e">
        <f t="shared" si="158"/>
        <v>#VALUE!</v>
      </c>
      <c r="AL112" s="79" t="e">
        <f t="shared" si="159"/>
        <v>#VALUE!</v>
      </c>
      <c r="AM112" s="45">
        <f t="shared" si="160"/>
        <v>0</v>
      </c>
      <c r="AN112" s="44" t="str">
        <f t="shared" si="161"/>
        <v/>
      </c>
      <c r="AO112" s="17"/>
      <c r="AP112" s="78"/>
      <c r="AQ112" s="78"/>
      <c r="AR112" s="77"/>
      <c r="AS112" s="29"/>
      <c r="AT112" s="33"/>
      <c r="AU112" s="33"/>
      <c r="AV112" s="33"/>
      <c r="AW112" s="33"/>
      <c r="AX112" s="33"/>
      <c r="AY112" s="33"/>
      <c r="AZ112" s="29"/>
      <c r="BA112" s="33"/>
      <c r="BB112" s="33"/>
      <c r="BC112" s="33"/>
      <c r="BD112" s="33"/>
      <c r="BE112" s="33"/>
      <c r="BF112" s="33"/>
      <c r="BG112" s="29"/>
      <c r="BH112" s="29"/>
      <c r="BI112" s="33"/>
      <c r="BJ112" s="33"/>
      <c r="BK112" s="33"/>
      <c r="BL112" s="33"/>
      <c r="BM112" s="33"/>
      <c r="BN112" s="33"/>
      <c r="BO112" s="28"/>
      <c r="BP112" s="30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1"/>
      <c r="CI112" s="29"/>
      <c r="CJ112" s="30"/>
      <c r="CK112" s="29"/>
      <c r="CL112" s="29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</row>
    <row r="113" spans="1:153" s="21" customFormat="1" ht="12.75" customHeight="1" outlineLevel="1" x14ac:dyDescent="0.2">
      <c r="A113" s="43"/>
      <c r="B113" s="94"/>
      <c r="C113" s="95"/>
      <c r="D113" s="92"/>
      <c r="E113" s="90"/>
      <c r="F113" s="91"/>
      <c r="G113" s="90">
        <f t="shared" si="138"/>
        <v>0</v>
      </c>
      <c r="H113" s="89"/>
      <c r="I113" s="88"/>
      <c r="J113" s="87" t="str">
        <f t="shared" si="139"/>
        <v/>
      </c>
      <c r="K113" s="68" t="str">
        <f t="shared" si="140"/>
        <v/>
      </c>
      <c r="L113" s="86"/>
      <c r="M113" s="85"/>
      <c r="N113" s="85">
        <f t="shared" si="141"/>
        <v>0</v>
      </c>
      <c r="O113" s="84" t="str">
        <f>IF(OR(D113="",D113="Honorar"),"",IF(VLOOKUP(D113,Durchschnittssätze!$A$5:$Q$48,5,FALSE)&lt;0,"entfällt für",IF(N113=0,"",ROUND((VLOOKUP(D113,Durchschnittssätze!$A$5:$Q$48,5,FALSE)/39.8*E113),2))))</f>
        <v/>
      </c>
      <c r="P113" s="84" t="str">
        <f>IF(OR(D113="",D113="Honorar"),"",IF(VLOOKUP(D113,Durchschnittssätze!$A$5:$Q$48,9,FALSE)&lt;0,"Beamte",IF(N113=0,"",ROUND((VLOOKUP(D113,Durchschnittssätze!$A$5:$Q$48,9,FALSE)/39.8*E113),2))))</f>
        <v/>
      </c>
      <c r="Q113" s="83" t="str">
        <f>IF(D113="Honorar",N113,IF(P113="Beamte",VLOOKUP(D113,Durchschnittssätze!$A$5:$Q$48,17,FALSE),IF(N113&lt;O113,"keine",ROUND(IF(AND(N113&gt;=O113,N113&lt;P113),VLOOKUP(D113,Durchschnittssätze!$A$5:$Q$48,13,FALSE),VLOOKUP(D113,Durchschnittssätze!$A$5:$Q$48,17,FALSE)),2))))</f>
        <v>keine</v>
      </c>
      <c r="R113" s="82" t="str">
        <f t="shared" si="142"/>
        <v>Förderung</v>
      </c>
      <c r="S113" s="81">
        <f t="shared" si="143"/>
        <v>0</v>
      </c>
      <c r="T113" s="32"/>
      <c r="U113" s="36"/>
      <c r="V113" s="33"/>
      <c r="W113" s="61">
        <f t="shared" si="144"/>
        <v>1</v>
      </c>
      <c r="X113" s="60">
        <f t="shared" si="145"/>
        <v>0</v>
      </c>
      <c r="Y113" s="59">
        <f t="shared" si="146"/>
        <v>0</v>
      </c>
      <c r="Z113" s="58" t="e">
        <f t="shared" si="147"/>
        <v>#VALUE!</v>
      </c>
      <c r="AA113" s="57" t="e">
        <f t="shared" si="148"/>
        <v>#VALUE!</v>
      </c>
      <c r="AB113" s="56" t="e">
        <f t="shared" si="149"/>
        <v>#VALUE!</v>
      </c>
      <c r="AC113" s="55" t="e">
        <f t="shared" si="150"/>
        <v>#VALUE!</v>
      </c>
      <c r="AD113" s="54" t="e">
        <f t="shared" si="151"/>
        <v>#VALUE!</v>
      </c>
      <c r="AE113" s="53" t="e">
        <f t="shared" si="152"/>
        <v>#VALUE!</v>
      </c>
      <c r="AF113" s="52" t="e">
        <f t="shared" si="153"/>
        <v>#VALUE!</v>
      </c>
      <c r="AG113" s="58" t="e">
        <f t="shared" si="154"/>
        <v>#VALUE!</v>
      </c>
      <c r="AH113" s="57" t="e">
        <f t="shared" si="155"/>
        <v>#VALUE!</v>
      </c>
      <c r="AI113" s="56" t="e">
        <f t="shared" si="156"/>
        <v>#VALUE!</v>
      </c>
      <c r="AJ113" s="55" t="e">
        <f t="shared" si="157"/>
        <v>#VALUE!</v>
      </c>
      <c r="AK113" s="80" t="e">
        <f t="shared" si="158"/>
        <v>#VALUE!</v>
      </c>
      <c r="AL113" s="79" t="e">
        <f t="shared" si="159"/>
        <v>#VALUE!</v>
      </c>
      <c r="AM113" s="45">
        <f t="shared" si="160"/>
        <v>0</v>
      </c>
      <c r="AN113" s="44" t="str">
        <f t="shared" si="161"/>
        <v/>
      </c>
      <c r="AO113" s="17"/>
      <c r="AP113" s="78"/>
      <c r="AQ113" s="78"/>
      <c r="AR113" s="77"/>
      <c r="AS113" s="29"/>
      <c r="AT113" s="33"/>
      <c r="AU113" s="33"/>
      <c r="AV113" s="33"/>
      <c r="AW113" s="33"/>
      <c r="AX113" s="33"/>
      <c r="AY113" s="33"/>
      <c r="AZ113" s="29"/>
      <c r="BA113" s="33"/>
      <c r="BB113" s="33"/>
      <c r="BC113" s="33"/>
      <c r="BD113" s="33"/>
      <c r="BE113" s="33"/>
      <c r="BF113" s="33"/>
      <c r="BG113" s="29"/>
      <c r="BH113" s="29"/>
      <c r="BI113" s="33"/>
      <c r="BJ113" s="33"/>
      <c r="BK113" s="33"/>
      <c r="BL113" s="33"/>
      <c r="BM113" s="33"/>
      <c r="BN113" s="33"/>
      <c r="BO113" s="28"/>
      <c r="BP113" s="30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1"/>
      <c r="CI113" s="29"/>
      <c r="CJ113" s="30"/>
      <c r="CK113" s="29"/>
      <c r="CL113" s="29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</row>
    <row r="114" spans="1:153" s="21" customFormat="1" ht="12.75" customHeight="1" outlineLevel="1" x14ac:dyDescent="0.2">
      <c r="A114" s="43"/>
      <c r="B114" s="94"/>
      <c r="C114" s="95"/>
      <c r="D114" s="92"/>
      <c r="E114" s="90"/>
      <c r="F114" s="91"/>
      <c r="G114" s="90">
        <f t="shared" si="138"/>
        <v>0</v>
      </c>
      <c r="H114" s="89"/>
      <c r="I114" s="88"/>
      <c r="J114" s="87" t="str">
        <f t="shared" si="139"/>
        <v/>
      </c>
      <c r="K114" s="68" t="str">
        <f t="shared" si="140"/>
        <v/>
      </c>
      <c r="L114" s="86"/>
      <c r="M114" s="85"/>
      <c r="N114" s="85">
        <f t="shared" si="141"/>
        <v>0</v>
      </c>
      <c r="O114" s="84" t="str">
        <f>IF(OR(D114="",D114="Honorar"),"",IF(VLOOKUP(D114,Durchschnittssätze!$A$5:$Q$48,5,FALSE)&lt;0,"entfällt für",IF(N114=0,"",ROUND((VLOOKUP(D114,Durchschnittssätze!$A$5:$Q$48,5,FALSE)/39.8*E114),2))))</f>
        <v/>
      </c>
      <c r="P114" s="84" t="str">
        <f>IF(OR(D114="",D114="Honorar"),"",IF(VLOOKUP(D114,Durchschnittssätze!$A$5:$Q$48,9,FALSE)&lt;0,"Beamte",IF(N114=0,"",ROUND((VLOOKUP(D114,Durchschnittssätze!$A$5:$Q$48,9,FALSE)/39.8*E114),2))))</f>
        <v/>
      </c>
      <c r="Q114" s="83" t="str">
        <f>IF(D114="Honorar",N114,IF(P114="Beamte",VLOOKUP(D114,Durchschnittssätze!$A$5:$Q$48,17,FALSE),IF(N114&lt;O114,"keine",ROUND(IF(AND(N114&gt;=O114,N114&lt;P114),VLOOKUP(D114,Durchschnittssätze!$A$5:$Q$48,13,FALSE),VLOOKUP(D114,Durchschnittssätze!$A$5:$Q$48,17,FALSE)),2))))</f>
        <v>keine</v>
      </c>
      <c r="R114" s="82" t="str">
        <f t="shared" si="142"/>
        <v>Förderung</v>
      </c>
      <c r="S114" s="81">
        <f t="shared" si="143"/>
        <v>0</v>
      </c>
      <c r="T114" s="32"/>
      <c r="U114" s="36"/>
      <c r="V114" s="33"/>
      <c r="W114" s="61">
        <f t="shared" si="144"/>
        <v>1</v>
      </c>
      <c r="X114" s="60">
        <f t="shared" si="145"/>
        <v>0</v>
      </c>
      <c r="Y114" s="59">
        <f t="shared" si="146"/>
        <v>0</v>
      </c>
      <c r="Z114" s="58" t="e">
        <f t="shared" si="147"/>
        <v>#VALUE!</v>
      </c>
      <c r="AA114" s="57" t="e">
        <f t="shared" si="148"/>
        <v>#VALUE!</v>
      </c>
      <c r="AB114" s="56" t="e">
        <f t="shared" si="149"/>
        <v>#VALUE!</v>
      </c>
      <c r="AC114" s="55" t="e">
        <f t="shared" si="150"/>
        <v>#VALUE!</v>
      </c>
      <c r="AD114" s="54" t="e">
        <f t="shared" si="151"/>
        <v>#VALUE!</v>
      </c>
      <c r="AE114" s="53" t="e">
        <f t="shared" si="152"/>
        <v>#VALUE!</v>
      </c>
      <c r="AF114" s="52" t="e">
        <f t="shared" si="153"/>
        <v>#VALUE!</v>
      </c>
      <c r="AG114" s="58" t="e">
        <f t="shared" si="154"/>
        <v>#VALUE!</v>
      </c>
      <c r="AH114" s="57" t="e">
        <f t="shared" si="155"/>
        <v>#VALUE!</v>
      </c>
      <c r="AI114" s="56" t="e">
        <f t="shared" si="156"/>
        <v>#VALUE!</v>
      </c>
      <c r="AJ114" s="55" t="e">
        <f t="shared" si="157"/>
        <v>#VALUE!</v>
      </c>
      <c r="AK114" s="80" t="e">
        <f t="shared" si="158"/>
        <v>#VALUE!</v>
      </c>
      <c r="AL114" s="79" t="e">
        <f t="shared" si="159"/>
        <v>#VALUE!</v>
      </c>
      <c r="AM114" s="45">
        <f t="shared" si="160"/>
        <v>0</v>
      </c>
      <c r="AN114" s="44" t="str">
        <f t="shared" si="161"/>
        <v/>
      </c>
      <c r="AO114" s="17"/>
      <c r="AP114" s="78"/>
      <c r="AQ114" s="78"/>
      <c r="AR114" s="77"/>
      <c r="AS114" s="29"/>
      <c r="AT114" s="33"/>
      <c r="AU114" s="33"/>
      <c r="AV114" s="33"/>
      <c r="AW114" s="33"/>
      <c r="AX114" s="33"/>
      <c r="AY114" s="33"/>
      <c r="AZ114" s="29"/>
      <c r="BA114" s="33"/>
      <c r="BB114" s="33"/>
      <c r="BC114" s="33"/>
      <c r="BD114" s="33"/>
      <c r="BE114" s="33"/>
      <c r="BF114" s="33"/>
      <c r="BG114" s="29"/>
      <c r="BH114" s="29"/>
      <c r="BI114" s="33"/>
      <c r="BJ114" s="33"/>
      <c r="BK114" s="33"/>
      <c r="BL114" s="33"/>
      <c r="BM114" s="33"/>
      <c r="BN114" s="33"/>
      <c r="BO114" s="28"/>
      <c r="BP114" s="30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1"/>
      <c r="CI114" s="29"/>
      <c r="CJ114" s="30"/>
      <c r="CK114" s="29"/>
      <c r="CL114" s="29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</row>
    <row r="115" spans="1:153" s="21" customFormat="1" ht="12.75" customHeight="1" outlineLevel="1" x14ac:dyDescent="0.2">
      <c r="A115" s="43"/>
      <c r="B115" s="94"/>
      <c r="C115" s="93"/>
      <c r="D115" s="92"/>
      <c r="E115" s="90"/>
      <c r="F115" s="91"/>
      <c r="G115" s="90">
        <f t="shared" si="138"/>
        <v>0</v>
      </c>
      <c r="H115" s="89"/>
      <c r="I115" s="88"/>
      <c r="J115" s="87" t="str">
        <f t="shared" si="139"/>
        <v/>
      </c>
      <c r="K115" s="68" t="str">
        <f t="shared" si="140"/>
        <v/>
      </c>
      <c r="L115" s="86"/>
      <c r="M115" s="85"/>
      <c r="N115" s="85">
        <f t="shared" si="141"/>
        <v>0</v>
      </c>
      <c r="O115" s="84" t="str">
        <f>IF(OR(D115="",D115="Honorar"),"",IF(VLOOKUP(D115,Durchschnittssätze!$A$5:$Q$48,5,FALSE)&lt;0,"entfällt für",IF(N115=0,"",ROUND((VLOOKUP(D115,Durchschnittssätze!$A$5:$Q$48,5,FALSE)/39.8*E115),2))))</f>
        <v/>
      </c>
      <c r="P115" s="84" t="str">
        <f>IF(OR(D115="",D115="Honorar"),"",IF(VLOOKUP(D115,Durchschnittssätze!$A$5:$Q$48,9,FALSE)&lt;0,"Beamte",IF(N115=0,"",ROUND((VLOOKUP(D115,Durchschnittssätze!$A$5:$Q$48,9,FALSE)/39.8*E115),2))))</f>
        <v/>
      </c>
      <c r="Q115" s="83" t="str">
        <f>IF(D115="Honorar",N115,IF(P115="Beamte",VLOOKUP(D115,Durchschnittssätze!$A$5:$Q$48,17,FALSE),IF(N115&lt;O115,"keine",ROUND(IF(AND(N115&gt;=O115,N115&lt;P115),VLOOKUP(D115,Durchschnittssätze!$A$5:$Q$48,13,FALSE),VLOOKUP(D115,Durchschnittssätze!$A$5:$Q$48,17,FALSE)),2))))</f>
        <v>keine</v>
      </c>
      <c r="R115" s="82" t="str">
        <f t="shared" si="142"/>
        <v>Förderung</v>
      </c>
      <c r="S115" s="81">
        <f t="shared" si="143"/>
        <v>0</v>
      </c>
      <c r="T115" s="32"/>
      <c r="U115" s="36"/>
      <c r="V115" s="33"/>
      <c r="W115" s="61">
        <f t="shared" si="144"/>
        <v>1</v>
      </c>
      <c r="X115" s="60">
        <f t="shared" si="145"/>
        <v>0</v>
      </c>
      <c r="Y115" s="59">
        <f t="shared" si="146"/>
        <v>0</v>
      </c>
      <c r="Z115" s="58" t="e">
        <f t="shared" si="147"/>
        <v>#VALUE!</v>
      </c>
      <c r="AA115" s="57" t="e">
        <f t="shared" si="148"/>
        <v>#VALUE!</v>
      </c>
      <c r="AB115" s="56" t="e">
        <f t="shared" si="149"/>
        <v>#VALUE!</v>
      </c>
      <c r="AC115" s="55" t="e">
        <f t="shared" si="150"/>
        <v>#VALUE!</v>
      </c>
      <c r="AD115" s="54" t="e">
        <f t="shared" si="151"/>
        <v>#VALUE!</v>
      </c>
      <c r="AE115" s="53" t="e">
        <f t="shared" si="152"/>
        <v>#VALUE!</v>
      </c>
      <c r="AF115" s="52" t="e">
        <f t="shared" si="153"/>
        <v>#VALUE!</v>
      </c>
      <c r="AG115" s="58" t="e">
        <f t="shared" si="154"/>
        <v>#VALUE!</v>
      </c>
      <c r="AH115" s="57" t="e">
        <f t="shared" si="155"/>
        <v>#VALUE!</v>
      </c>
      <c r="AI115" s="56" t="e">
        <f t="shared" si="156"/>
        <v>#VALUE!</v>
      </c>
      <c r="AJ115" s="55" t="e">
        <f t="shared" si="157"/>
        <v>#VALUE!</v>
      </c>
      <c r="AK115" s="80" t="e">
        <f t="shared" si="158"/>
        <v>#VALUE!</v>
      </c>
      <c r="AL115" s="79" t="e">
        <f t="shared" si="159"/>
        <v>#VALUE!</v>
      </c>
      <c r="AM115" s="45">
        <f t="shared" si="160"/>
        <v>0</v>
      </c>
      <c r="AN115" s="44" t="str">
        <f t="shared" si="161"/>
        <v/>
      </c>
      <c r="AO115" s="17"/>
      <c r="AP115" s="78"/>
      <c r="AQ115" s="78"/>
      <c r="AR115" s="77"/>
      <c r="AS115" s="29"/>
      <c r="AT115" s="33"/>
      <c r="AU115" s="33"/>
      <c r="AV115" s="33"/>
      <c r="AW115" s="33"/>
      <c r="AX115" s="33"/>
      <c r="AY115" s="33"/>
      <c r="AZ115" s="29"/>
      <c r="BA115" s="33"/>
      <c r="BB115" s="33"/>
      <c r="BC115" s="33"/>
      <c r="BD115" s="33"/>
      <c r="BE115" s="33"/>
      <c r="BF115" s="33"/>
      <c r="BG115" s="29"/>
      <c r="BH115" s="29"/>
      <c r="BI115" s="33"/>
      <c r="BJ115" s="33"/>
      <c r="BK115" s="33"/>
      <c r="BL115" s="33"/>
      <c r="BM115" s="33"/>
      <c r="BN115" s="33"/>
      <c r="BO115" s="28"/>
      <c r="BP115" s="30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1"/>
      <c r="CI115" s="29"/>
      <c r="CJ115" s="30"/>
      <c r="CK115" s="29"/>
      <c r="CL115" s="29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</row>
    <row r="116" spans="1:153" s="21" customFormat="1" ht="12.75" customHeight="1" outlineLevel="1" thickBot="1" x14ac:dyDescent="0.25">
      <c r="A116" s="43"/>
      <c r="B116" s="76"/>
      <c r="C116" s="75"/>
      <c r="D116" s="74"/>
      <c r="E116" s="72"/>
      <c r="F116" s="73"/>
      <c r="G116" s="72">
        <f t="shared" si="138"/>
        <v>0</v>
      </c>
      <c r="H116" s="71"/>
      <c r="I116" s="70"/>
      <c r="J116" s="69" t="str">
        <f t="shared" si="139"/>
        <v/>
      </c>
      <c r="K116" s="68" t="str">
        <f t="shared" si="140"/>
        <v/>
      </c>
      <c r="L116" s="67"/>
      <c r="M116" s="66"/>
      <c r="N116" s="66">
        <f t="shared" si="141"/>
        <v>0</v>
      </c>
      <c r="O116" s="65" t="str">
        <f>IF(OR(D116="",D116="Honorar"),"",IF(VLOOKUP(D116,Durchschnittssätze!$A$5:$Q$48,5,FALSE)&lt;0,"entfällt für",IF(N116=0,"",ROUND((VLOOKUP(D116,Durchschnittssätze!$A$5:$Q$48,5,FALSE)/39.8*E116),2))))</f>
        <v/>
      </c>
      <c r="P116" s="65" t="str">
        <f>IF(OR(D116="",D116="Honorar"),"",IF(VLOOKUP(D116,Durchschnittssätze!$A$5:$Q$48,9,FALSE)&lt;0,"Beamte",IF(N116=0,"",ROUND((VLOOKUP(D116,Durchschnittssätze!$A$5:$Q$48,9,FALSE)/39.8*E116),2))))</f>
        <v/>
      </c>
      <c r="Q116" s="64" t="str">
        <f>IF(D116="Honorar",N116,IF(P116="Beamte",VLOOKUP(D116,Durchschnittssätze!$A$5:$Q$48,17,FALSE),IF(N116&lt;O116,"keine",ROUND(IF(AND(N116&gt;=O116,N116&lt;P116),VLOOKUP(D116,Durchschnittssätze!$A$5:$Q$48,13,FALSE),VLOOKUP(D116,Durchschnittssätze!$A$5:$Q$48,17,FALSE)),2))))</f>
        <v>keine</v>
      </c>
      <c r="R116" s="63" t="str">
        <f t="shared" si="142"/>
        <v>Förderung</v>
      </c>
      <c r="S116" s="62">
        <f t="shared" si="143"/>
        <v>0</v>
      </c>
      <c r="T116" s="32"/>
      <c r="U116" s="36"/>
      <c r="V116" s="33"/>
      <c r="W116" s="61">
        <f t="shared" si="144"/>
        <v>1</v>
      </c>
      <c r="X116" s="60">
        <f t="shared" si="145"/>
        <v>0</v>
      </c>
      <c r="Y116" s="59">
        <f t="shared" si="146"/>
        <v>0</v>
      </c>
      <c r="Z116" s="58" t="e">
        <f t="shared" si="147"/>
        <v>#VALUE!</v>
      </c>
      <c r="AA116" s="57" t="e">
        <f t="shared" si="148"/>
        <v>#VALUE!</v>
      </c>
      <c r="AB116" s="56" t="e">
        <f t="shared" si="149"/>
        <v>#VALUE!</v>
      </c>
      <c r="AC116" s="55" t="e">
        <f t="shared" si="150"/>
        <v>#VALUE!</v>
      </c>
      <c r="AD116" s="54" t="e">
        <f t="shared" si="151"/>
        <v>#VALUE!</v>
      </c>
      <c r="AE116" s="53" t="e">
        <f t="shared" si="152"/>
        <v>#VALUE!</v>
      </c>
      <c r="AF116" s="52" t="e">
        <f t="shared" si="153"/>
        <v>#VALUE!</v>
      </c>
      <c r="AG116" s="51" t="e">
        <f t="shared" si="154"/>
        <v>#VALUE!</v>
      </c>
      <c r="AH116" s="50" t="e">
        <f t="shared" si="155"/>
        <v>#VALUE!</v>
      </c>
      <c r="AI116" s="49" t="e">
        <f t="shared" si="156"/>
        <v>#VALUE!</v>
      </c>
      <c r="AJ116" s="48" t="e">
        <f t="shared" si="157"/>
        <v>#VALUE!</v>
      </c>
      <c r="AK116" s="47" t="e">
        <f t="shared" si="158"/>
        <v>#VALUE!</v>
      </c>
      <c r="AL116" s="46" t="e">
        <f t="shared" si="159"/>
        <v>#VALUE!</v>
      </c>
      <c r="AM116" s="45">
        <f t="shared" si="160"/>
        <v>0</v>
      </c>
      <c r="AN116" s="44" t="str">
        <f t="shared" si="161"/>
        <v/>
      </c>
      <c r="AO116" s="34"/>
      <c r="AP116" s="34"/>
      <c r="AQ116" s="34"/>
      <c r="AR116" s="34"/>
      <c r="AS116" s="29"/>
      <c r="AT116" s="33"/>
      <c r="AU116" s="33"/>
      <c r="AV116" s="33"/>
      <c r="AW116" s="33"/>
      <c r="AX116" s="33"/>
      <c r="AY116" s="33"/>
      <c r="AZ116" s="29"/>
      <c r="BA116" s="33"/>
      <c r="BB116" s="33"/>
      <c r="BC116" s="33"/>
      <c r="BD116" s="33"/>
      <c r="BE116" s="33"/>
      <c r="BF116" s="33"/>
      <c r="BG116" s="29"/>
      <c r="BH116" s="29"/>
      <c r="BI116" s="33"/>
      <c r="BJ116" s="33"/>
      <c r="BK116" s="33"/>
      <c r="BL116" s="33"/>
      <c r="BM116" s="33"/>
      <c r="BN116" s="33"/>
      <c r="BO116" s="28"/>
      <c r="BP116" s="30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1"/>
      <c r="CI116" s="29"/>
      <c r="CJ116" s="30"/>
      <c r="CK116" s="29"/>
      <c r="CL116" s="29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</row>
    <row r="117" spans="1:153" s="21" customFormat="1" ht="20.100000000000001" customHeight="1" outlineLevel="1" thickBot="1" x14ac:dyDescent="0.25">
      <c r="A117" s="43"/>
      <c r="B117" s="42"/>
      <c r="C117" s="40"/>
      <c r="D117" s="40"/>
      <c r="E117" s="40"/>
      <c r="F117" s="40"/>
      <c r="G117" s="41"/>
      <c r="H117" s="40"/>
      <c r="I117" s="40"/>
      <c r="J117" s="39"/>
      <c r="K117" s="610"/>
      <c r="L117" s="610"/>
      <c r="M117" s="610"/>
      <c r="N117" s="610"/>
      <c r="O117" s="610"/>
      <c r="P117" s="610"/>
      <c r="Q117" s="38"/>
      <c r="R117" s="38"/>
      <c r="S117" s="37">
        <f>SUM(S106:S116)</f>
        <v>0</v>
      </c>
      <c r="T117" s="32"/>
      <c r="U117" s="36"/>
      <c r="V117" s="33"/>
      <c r="W117" s="29"/>
      <c r="X117" s="29"/>
      <c r="Y117" s="29"/>
      <c r="Z117" s="28"/>
      <c r="AA117" s="28"/>
      <c r="AB117" s="28"/>
      <c r="AC117" s="28"/>
      <c r="AD117" s="28"/>
      <c r="AE117" s="30"/>
      <c r="AF117" s="34"/>
      <c r="AG117" s="34"/>
      <c r="AH117" s="34"/>
      <c r="AI117" s="34"/>
      <c r="AJ117" s="34"/>
      <c r="AK117" s="34"/>
      <c r="AL117" s="34"/>
      <c r="AM117" s="35">
        <f>SUM(AM106:AM116)</f>
        <v>0</v>
      </c>
      <c r="AN117" s="35">
        <f>SUM(AN106:AN116)</f>
        <v>0</v>
      </c>
      <c r="AO117" s="34"/>
      <c r="AP117" s="34"/>
      <c r="AQ117" s="34"/>
      <c r="AR117" s="34"/>
      <c r="AS117" s="29"/>
      <c r="AT117" s="33"/>
      <c r="AU117" s="33"/>
      <c r="AV117" s="33"/>
      <c r="AW117" s="33"/>
      <c r="AX117" s="33"/>
      <c r="AY117" s="33"/>
      <c r="AZ117" s="29"/>
      <c r="BA117" s="33"/>
      <c r="BB117" s="33"/>
      <c r="BC117" s="33"/>
      <c r="BD117" s="33"/>
      <c r="BE117" s="33"/>
      <c r="BF117" s="33"/>
      <c r="BG117" s="29"/>
      <c r="BH117" s="29"/>
      <c r="BI117" s="33"/>
      <c r="BJ117" s="33"/>
      <c r="BK117" s="33"/>
      <c r="BL117" s="33"/>
      <c r="BM117" s="33"/>
      <c r="BN117" s="33"/>
      <c r="BO117" s="28"/>
      <c r="BP117" s="30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1"/>
      <c r="CI117" s="29"/>
      <c r="CJ117" s="30"/>
      <c r="CK117" s="29"/>
      <c r="CL117" s="29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</row>
    <row r="118" spans="1:153" s="21" customFormat="1" x14ac:dyDescent="0.2">
      <c r="B118" s="29"/>
      <c r="C118" s="28"/>
      <c r="D118" s="28"/>
      <c r="E118" s="145"/>
      <c r="F118" s="145"/>
      <c r="G118" s="145"/>
      <c r="H118" s="145"/>
      <c r="I118" s="144"/>
      <c r="J118" s="144"/>
      <c r="K118" s="614" t="str">
        <f>IF(COUNTBLANK(K106:K116)&lt;&gt;11,"Fehler in den Datumsangaben! Bitte prüfen!","")</f>
        <v/>
      </c>
      <c r="L118" s="614"/>
      <c r="M118" s="614"/>
      <c r="N118" s="614"/>
      <c r="O118" s="614"/>
      <c r="P118" s="38"/>
      <c r="Q118" s="38"/>
      <c r="R118" s="38"/>
      <c r="S118" s="38"/>
      <c r="T118" s="38"/>
      <c r="U118" s="143"/>
      <c r="V118" s="140"/>
      <c r="W118" s="33"/>
      <c r="X118" s="29"/>
      <c r="Y118" s="29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</row>
    <row r="119" spans="1:153" s="25" customFormat="1" ht="17.25" customHeight="1" outlineLevel="1" x14ac:dyDescent="0.2">
      <c r="B119" s="608">
        <f>$B$17</f>
        <v>0</v>
      </c>
      <c r="C119" s="608"/>
      <c r="D119" s="609" t="str">
        <f>IF(AM133&lt;&gt;0,"Es wurde eine abweichende Entgeltgruppe angegeben. Bitte hierfür eine Begründung im Prüfvermerk erfassen!","")</f>
        <v/>
      </c>
      <c r="E119" s="609"/>
      <c r="F119" s="609"/>
      <c r="G119" s="609"/>
      <c r="H119" s="609"/>
      <c r="I119" s="609"/>
      <c r="J119" s="609"/>
      <c r="K119" s="609"/>
      <c r="L119" s="609"/>
      <c r="M119" s="609"/>
      <c r="N119" s="29"/>
      <c r="O119" s="141"/>
      <c r="P119" s="141"/>
      <c r="Q119" s="141"/>
      <c r="R119" s="141"/>
      <c r="S119" s="20"/>
      <c r="T119" s="140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</row>
    <row r="120" spans="1:153" s="21" customFormat="1" ht="7.5" customHeight="1" outlineLevel="1" thickBot="1" x14ac:dyDescent="0.25">
      <c r="B120" s="142"/>
      <c r="E120" s="23"/>
      <c r="F120" s="27"/>
      <c r="G120" s="23"/>
      <c r="I120" s="23"/>
      <c r="K120" s="28"/>
      <c r="L120" s="28"/>
      <c r="M120" s="28"/>
      <c r="N120" s="28"/>
      <c r="O120" s="141"/>
      <c r="P120" s="141"/>
      <c r="Q120" s="141"/>
      <c r="R120" s="141"/>
      <c r="S120" s="20"/>
      <c r="T120" s="140"/>
      <c r="U120" s="28"/>
      <c r="V120" s="28"/>
      <c r="W120" s="29"/>
      <c r="X120" s="29"/>
      <c r="Y120" s="29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</row>
    <row r="121" spans="1:153" s="25" customFormat="1" ht="65.099999999999994" customHeight="1" outlineLevel="1" thickBot="1" x14ac:dyDescent="0.25">
      <c r="B121" s="139" t="s">
        <v>14</v>
      </c>
      <c r="C121" s="138" t="s">
        <v>15</v>
      </c>
      <c r="D121" s="137" t="s">
        <v>159</v>
      </c>
      <c r="E121" s="136" t="s">
        <v>158</v>
      </c>
      <c r="F121" s="136" t="s">
        <v>157</v>
      </c>
      <c r="G121" s="135" t="s">
        <v>156</v>
      </c>
      <c r="H121" s="134" t="s">
        <v>16</v>
      </c>
      <c r="I121" s="133" t="s">
        <v>17</v>
      </c>
      <c r="J121" s="132" t="s">
        <v>155</v>
      </c>
      <c r="K121" s="119"/>
      <c r="L121" s="131" t="s">
        <v>154</v>
      </c>
      <c r="M121" s="130" t="s">
        <v>153</v>
      </c>
      <c r="N121" s="130" t="s">
        <v>152</v>
      </c>
      <c r="O121" s="129" t="s">
        <v>151</v>
      </c>
      <c r="P121" s="129" t="s">
        <v>150</v>
      </c>
      <c r="Q121" s="128" t="s">
        <v>149</v>
      </c>
      <c r="R121" s="127" t="s">
        <v>148</v>
      </c>
      <c r="S121" s="126" t="s">
        <v>147</v>
      </c>
      <c r="T121" s="119"/>
      <c r="U121" s="117"/>
      <c r="V121" s="117"/>
      <c r="W121" s="117"/>
      <c r="X121" s="125" t="s">
        <v>14</v>
      </c>
      <c r="Y121" s="124" t="s">
        <v>15</v>
      </c>
      <c r="Z121" s="611" t="s">
        <v>146</v>
      </c>
      <c r="AA121" s="612"/>
      <c r="AB121" s="612"/>
      <c r="AC121" s="612"/>
      <c r="AD121" s="612"/>
      <c r="AE121" s="613"/>
      <c r="AF121" s="123" t="s">
        <v>145</v>
      </c>
      <c r="AG121" s="611" t="s">
        <v>144</v>
      </c>
      <c r="AH121" s="612"/>
      <c r="AI121" s="612"/>
      <c r="AJ121" s="612"/>
      <c r="AK121" s="612"/>
      <c r="AL121" s="613"/>
      <c r="AM121" s="122" t="s">
        <v>143</v>
      </c>
      <c r="AN121" s="121" t="s">
        <v>142</v>
      </c>
      <c r="AO121" s="29"/>
      <c r="AP121" s="29"/>
      <c r="AQ121" s="29"/>
      <c r="AR121" s="29"/>
      <c r="AS121" s="120"/>
      <c r="AT121" s="29"/>
      <c r="AU121" s="29"/>
      <c r="AV121" s="29"/>
      <c r="AW121" s="29"/>
      <c r="AX121" s="29"/>
      <c r="AY121" s="29"/>
      <c r="AZ121" s="120"/>
      <c r="BA121" s="29"/>
      <c r="BB121" s="29"/>
      <c r="BC121" s="29"/>
      <c r="BD121" s="29"/>
      <c r="BE121" s="29"/>
      <c r="BF121" s="29"/>
      <c r="BG121" s="29"/>
      <c r="BH121" s="120"/>
      <c r="BI121" s="29"/>
      <c r="BJ121" s="29"/>
      <c r="BK121" s="29"/>
      <c r="BL121" s="29"/>
      <c r="BM121" s="29"/>
      <c r="BN121" s="29"/>
      <c r="BO121" s="29"/>
      <c r="BP121" s="117"/>
      <c r="BQ121" s="119"/>
      <c r="BR121" s="119"/>
      <c r="BS121" s="117"/>
      <c r="BT121" s="117"/>
      <c r="BU121" s="117"/>
      <c r="BV121" s="117"/>
      <c r="BW121" s="119"/>
      <c r="BX121" s="119"/>
      <c r="BY121" s="117"/>
      <c r="BZ121" s="117"/>
      <c r="CA121" s="117"/>
      <c r="CB121" s="117"/>
      <c r="CC121" s="118"/>
      <c r="CD121" s="117"/>
      <c r="CE121" s="117"/>
      <c r="CF121" s="117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</row>
    <row r="122" spans="1:153" s="25" customFormat="1" ht="12.75" customHeight="1" outlineLevel="1" x14ac:dyDescent="0.2">
      <c r="A122" s="116"/>
      <c r="B122" s="115"/>
      <c r="C122" s="114"/>
      <c r="D122" s="113"/>
      <c r="E122" s="111"/>
      <c r="F122" s="112"/>
      <c r="G122" s="111">
        <f t="shared" ref="G122:G132" si="162">ROUND(E122*F122,2)</f>
        <v>0</v>
      </c>
      <c r="H122" s="110"/>
      <c r="I122" s="109"/>
      <c r="J122" s="108" t="str">
        <f t="shared" ref="J122:J132" si="163">IF(OR(G122="",G122=0),"",
IF(F122&gt;100%,"Fehler",
ROUND(1664/39.8*IF(E122&lt;39.8,E122*F122,G122)/365*
IF(OR(AND(DATEDIF(H122,I122,"M")=11,AF122=366),AND(W122=1,AF122=366)),365,AF122),2)))</f>
        <v/>
      </c>
      <c r="K122" s="68" t="str">
        <f t="shared" ref="K122:K132" si="164">IF(AND(H122="",I122=""),"",IF(OR(H122&lt;$E$17,H122&gt;$F$17,I122&lt;H122,I122&lt;$E$17,I122&gt;$F$17),"!!!",""))</f>
        <v/>
      </c>
      <c r="L122" s="107"/>
      <c r="M122" s="106"/>
      <c r="N122" s="106">
        <f t="shared" ref="N122:N132" si="165">L122*12+M122</f>
        <v>0</v>
      </c>
      <c r="O122" s="105" t="str">
        <f>IF(OR(D122="",D122="Honorar"),"",IF(VLOOKUP(D122,Durchschnittssätze!$A$5:$Q$48,5,FALSE)&lt;0,"entfällt für",IF(N122=0,"",ROUND((VLOOKUP(D122,Durchschnittssätze!$A$5:$Q$48,5,FALSE)/39.8*E122),2))))</f>
        <v/>
      </c>
      <c r="P122" s="105" t="str">
        <f>IF(OR(D122="",D122="Honorar"),"",IF(VLOOKUP(D122,Durchschnittssätze!$A$5:$Q$48,9,FALSE)&lt;0,"Beamte",IF(N122=0,"",ROUND((VLOOKUP(D122,Durchschnittssätze!$A$5:$Q$48,9,FALSE)/39.8*E122),2))))</f>
        <v/>
      </c>
      <c r="Q122" s="104" t="str">
        <f>IF(D122="Honorar",N122,IF(P122="Beamte",VLOOKUP(D122,Durchschnittssätze!$A$5:$Q$48,17,FALSE),IF(N122&lt;O122,"keine",ROUND(IF(AND(N122&gt;=O122,N122&lt;P122),VLOOKUP(D122,Durchschnittssätze!$A$5:$Q$48,13,FALSE),VLOOKUP(D122,Durchschnittssätze!$A$5:$Q$48,17,FALSE)),2))))</f>
        <v>keine</v>
      </c>
      <c r="R122" s="103" t="str">
        <f t="shared" ref="R122:R132" si="166">IF(D122="Honorar","",IF(P122="Beamte",D122,IF(N122&lt;O122,"Förderung",IF(AND(N122&gt;O122,N122&lt;P122),"Std.Satz 1","Std.Satz 2"))))</f>
        <v>Förderung</v>
      </c>
      <c r="S122" s="102">
        <f t="shared" ref="S122:S132" si="167">IF(OR(P122="Beamte",D122="Honorar"),ROUND(Q122*J122,2),IF(OR(N122&lt;O122,N122=0,G122=0),0,ROUND(Q122*J122,2)))</f>
        <v>0</v>
      </c>
      <c r="T122" s="32"/>
      <c r="U122" s="36"/>
      <c r="V122" s="33"/>
      <c r="W122" s="61">
        <f t="shared" ref="W122:W132" si="168">YEAR(I122)-YEAR(H122)+1</f>
        <v>1</v>
      </c>
      <c r="X122" s="60">
        <f t="shared" ref="X122:X132" si="169">B122</f>
        <v>0</v>
      </c>
      <c r="Y122" s="59">
        <f t="shared" ref="Y122:Y132" si="170">C122</f>
        <v>0</v>
      </c>
      <c r="Z122" s="58" t="e">
        <f t="shared" ref="Z122:Z132" si="171">IF(YEAR(H122)=$Z$9,$Z$9,"")</f>
        <v>#VALUE!</v>
      </c>
      <c r="AA122" s="57" t="e">
        <f t="shared" ref="AA122:AA132" si="172">IF(AND(Z122&lt;&gt;"",$W122&gt;1),Z122+1,IF(YEAR(H122)=$AA$9,$AA$9,""))</f>
        <v>#VALUE!</v>
      </c>
      <c r="AB122" s="56" t="e">
        <f t="shared" ref="AB122:AB132" si="173">IF(AND(OR(AA122&lt;&gt;"",YEAR(H122)=$AB$9),COUNT(Z122:AA122)&lt;W122),$AB$9,"")</f>
        <v>#VALUE!</v>
      </c>
      <c r="AC122" s="55" t="e">
        <f t="shared" ref="AC122:AC132" si="174">IF(AND(OR(AB122&lt;&gt;"",YEAR(H122)=$AC$9),COUNT(Z122:AB122)&lt;W122),$AC$9,"")</f>
        <v>#VALUE!</v>
      </c>
      <c r="AD122" s="54" t="e">
        <f t="shared" ref="AD122:AD132" si="175">IF(AND(OR(AC122&lt;&gt;"",YEAR(H122)=$AD$9),COUNT(Z122:AC122)&lt;W122),$AD$9,"")</f>
        <v>#VALUE!</v>
      </c>
      <c r="AE122" s="53" t="e">
        <f t="shared" ref="AE122:AE132" si="176">IF(AND(OR(AC122&lt;&gt;"",YEAR(H122)=$AD$9),COUNT(Z122:AD122)&lt;W122),$AE$9,"")</f>
        <v>#VALUE!</v>
      </c>
      <c r="AF122" s="52" t="e">
        <f t="shared" ref="AF122:AF132" si="177">SUM(AG122:AL122)</f>
        <v>#VALUE!</v>
      </c>
      <c r="AG122" s="101" t="e">
        <f t="shared" ref="AG122:AG132" si="178">IF(Z122="","",MIN(365,
IF(YEAR(H122)=YEAR(I122),DATEDIF(H122,I122,"D")+1,
DATEDIF(H122,VLOOKUP(YEAR(H122),$AM$11:$AN$20,2,FALSE),"D")+1)))</f>
        <v>#VALUE!</v>
      </c>
      <c r="AH122" s="100" t="e">
        <f t="shared" ref="AH122:AH132" si="179">IF(AA122="","",MIN(365,
IF(AND(YEAR($H122)=YEAR($I122),AA122=YEAR($H122)),DATEDIF($H122,$I122,"D")+1,
IF(AB122&lt;&gt;"",DATEDIF(MAX(VLOOKUP(AA122,$AM$11:$AP$20,3,FALSE),$H122),VLOOKUP(AA122,$AM$11:$AP$20,2,FALSE),"D")+1,
VLOOKUP(AA122,$AM$11:$AP$20,4,FALSE)-DATEDIF($I122,VLOOKUP(YEAR($I122),$AM$11:$AN$20,2,FALSE),"D")))))</f>
        <v>#VALUE!</v>
      </c>
      <c r="AI122" s="99" t="e">
        <f t="shared" ref="AI122:AI132" si="180">IF(AB122="","",MIN(365,
IF(AND(YEAR($H122)=YEAR($I122),AB122=YEAR($H122)),DATEDIF($H122,$I122,"D")+1,
IF(AC122&lt;&gt;"",DATEDIF(MAX(VLOOKUP(AB122,$AM$11:$AP$20,3,FALSE),$H122),VLOOKUP(AB122,$AM$11:$AP$20,2,FALSE),"D")+1,
VLOOKUP(AB122,$AM$11:$AP$20,4,FALSE)-DATEDIF($I122,VLOOKUP(YEAR($I122),$AM$11:$AN$20,2,FALSE),"D")))))</f>
        <v>#VALUE!</v>
      </c>
      <c r="AJ122" s="98" t="e">
        <f t="shared" ref="AJ122:AJ132" si="181">IF(AC122="","",MIN(365,
IF(AND(YEAR($H122)=YEAR($I122),AC122=YEAR($H122)),DATEDIF($H122,$I122,"D")+1,
IF(AD122&lt;&gt;"",DATEDIF(MAX(VLOOKUP(AC122,$AM$11:$AP$20,3,FALSE),$H122),VLOOKUP(AC122,$AM$11:$AP$20,2,FALSE),"D")+1,
VLOOKUP(AC122,$AM$11:$AP$20,4,FALSE)-DATEDIF($I122,VLOOKUP(YEAR($I122),$AM$11:$AN$20,2,FALSE),"D")))))</f>
        <v>#VALUE!</v>
      </c>
      <c r="AK122" s="97" t="e">
        <f t="shared" ref="AK122:AK132" si="182">IF(AD122="","",MIN(365,
IF(AND(YEAR($H122)=YEAR($I122),AD122=YEAR($H122)),DATEDIF($H122,$I122,"D")+1,
IF(AE122&lt;&gt;"",DATEDIF(MAX(VLOOKUP(AD122,$AM$11:$AP$20,3,FALSE),$H122),VLOOKUP(AD122,$AM$11:$AP$20,2,FALSE),"D")+1,
VLOOKUP(AD122,$AM$11:$AP$20,4,FALSE)-DATEDIF($I122,VLOOKUP(YEAR($I122),$AM$11:$AN$20,2,FALSE),"D")))))</f>
        <v>#VALUE!</v>
      </c>
      <c r="AL122" s="96" t="e">
        <f t="shared" ref="AL122:AL132" si="183">IF(AE122="","",MIN(365,
IF(AND(YEAR($H122)=YEAR($I122),AE122=YEAR($H122)),DATEDIF($H122,$I122,"D")+1,
VLOOKUP(AE122,$AM$11:$AP$20,4,FALSE)-DATEDIF($I122,VLOOKUP(YEAR($I122),$AM$11:$AN$20,2,FALSE),"D"))))</f>
        <v>#VALUE!</v>
      </c>
      <c r="AM122" s="45">
        <f t="shared" ref="AM122:AM132" si="184">IF(AND(D122&lt;&gt;$D$17,D122&lt;&gt;"",D122&lt;&gt;"Honorar"),1,0)</f>
        <v>0</v>
      </c>
      <c r="AN122" s="44" t="str">
        <f t="shared" ref="AN122:AN132" si="185">IF(D122="Honorar",S122,"")</f>
        <v/>
      </c>
      <c r="AO122" s="17"/>
      <c r="AP122" s="78"/>
      <c r="AQ122" s="78"/>
      <c r="AR122" s="77"/>
      <c r="AS122" s="29"/>
      <c r="AT122" s="33"/>
      <c r="AU122" s="33"/>
      <c r="AV122" s="33"/>
      <c r="AW122" s="33"/>
      <c r="AX122" s="33"/>
      <c r="AY122" s="33"/>
      <c r="AZ122" s="29"/>
      <c r="BA122" s="33"/>
      <c r="BB122" s="33"/>
      <c r="BC122" s="33"/>
      <c r="BD122" s="33"/>
      <c r="BE122" s="33"/>
      <c r="BF122" s="33"/>
      <c r="BG122" s="29"/>
      <c r="BH122" s="29"/>
      <c r="BI122" s="33"/>
      <c r="BJ122" s="33"/>
      <c r="BK122" s="33"/>
      <c r="BL122" s="33"/>
      <c r="BM122" s="33"/>
      <c r="BN122" s="33"/>
      <c r="BO122" s="29"/>
      <c r="BP122" s="30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1"/>
      <c r="CI122" s="29"/>
      <c r="CJ122" s="30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</row>
    <row r="123" spans="1:153" s="21" customFormat="1" ht="12.75" customHeight="1" outlineLevel="1" x14ac:dyDescent="0.2">
      <c r="A123" s="43"/>
      <c r="B123" s="94"/>
      <c r="C123" s="95"/>
      <c r="D123" s="92"/>
      <c r="E123" s="90"/>
      <c r="F123" s="91"/>
      <c r="G123" s="90">
        <f t="shared" si="162"/>
        <v>0</v>
      </c>
      <c r="H123" s="89"/>
      <c r="I123" s="88"/>
      <c r="J123" s="87" t="str">
        <f t="shared" si="163"/>
        <v/>
      </c>
      <c r="K123" s="68" t="str">
        <f t="shared" si="164"/>
        <v/>
      </c>
      <c r="L123" s="86"/>
      <c r="M123" s="85"/>
      <c r="N123" s="85">
        <f t="shared" si="165"/>
        <v>0</v>
      </c>
      <c r="O123" s="84" t="str">
        <f>IF(OR(D123="",D123="Honorar"),"",IF(VLOOKUP(D123,Durchschnittssätze!$A$5:$Q$48,5,FALSE)&lt;0,"entfällt für",IF(N123=0,"",ROUND((VLOOKUP(D123,Durchschnittssätze!$A$5:$Q$48,5,FALSE)/39.8*E123),2))))</f>
        <v/>
      </c>
      <c r="P123" s="84" t="str">
        <f>IF(OR(D123="",D123="Honorar"),"",IF(VLOOKUP(D123,Durchschnittssätze!$A$5:$Q$48,9,FALSE)&lt;0,"Beamte",IF(N123=0,"",ROUND((VLOOKUP(D123,Durchschnittssätze!$A$5:$Q$48,9,FALSE)/39.8*E123),2))))</f>
        <v/>
      </c>
      <c r="Q123" s="83" t="str">
        <f>IF(D123="Honorar",N123,IF(P123="Beamte",VLOOKUP(D123,Durchschnittssätze!$A$5:$Q$48,17,FALSE),IF(N123&lt;O123,"keine",ROUND(IF(AND(N123&gt;=O123,N123&lt;P123),VLOOKUP(D123,Durchschnittssätze!$A$5:$Q$48,13,FALSE),VLOOKUP(D123,Durchschnittssätze!$A$5:$Q$48,17,FALSE)),2))))</f>
        <v>keine</v>
      </c>
      <c r="R123" s="82" t="str">
        <f t="shared" si="166"/>
        <v>Förderung</v>
      </c>
      <c r="S123" s="81">
        <f t="shared" si="167"/>
        <v>0</v>
      </c>
      <c r="T123" s="32"/>
      <c r="U123" s="36"/>
      <c r="V123" s="33"/>
      <c r="W123" s="61">
        <f t="shared" si="168"/>
        <v>1</v>
      </c>
      <c r="X123" s="60">
        <f t="shared" si="169"/>
        <v>0</v>
      </c>
      <c r="Y123" s="59">
        <f t="shared" si="170"/>
        <v>0</v>
      </c>
      <c r="Z123" s="58" t="e">
        <f t="shared" si="171"/>
        <v>#VALUE!</v>
      </c>
      <c r="AA123" s="57" t="e">
        <f t="shared" si="172"/>
        <v>#VALUE!</v>
      </c>
      <c r="AB123" s="56" t="e">
        <f t="shared" si="173"/>
        <v>#VALUE!</v>
      </c>
      <c r="AC123" s="55" t="e">
        <f t="shared" si="174"/>
        <v>#VALUE!</v>
      </c>
      <c r="AD123" s="54" t="e">
        <f t="shared" si="175"/>
        <v>#VALUE!</v>
      </c>
      <c r="AE123" s="53" t="e">
        <f t="shared" si="176"/>
        <v>#VALUE!</v>
      </c>
      <c r="AF123" s="52" t="e">
        <f t="shared" si="177"/>
        <v>#VALUE!</v>
      </c>
      <c r="AG123" s="58" t="e">
        <f t="shared" si="178"/>
        <v>#VALUE!</v>
      </c>
      <c r="AH123" s="57" t="e">
        <f t="shared" si="179"/>
        <v>#VALUE!</v>
      </c>
      <c r="AI123" s="56" t="e">
        <f t="shared" si="180"/>
        <v>#VALUE!</v>
      </c>
      <c r="AJ123" s="55" t="e">
        <f t="shared" si="181"/>
        <v>#VALUE!</v>
      </c>
      <c r="AK123" s="80" t="e">
        <f t="shared" si="182"/>
        <v>#VALUE!</v>
      </c>
      <c r="AL123" s="79" t="e">
        <f t="shared" si="183"/>
        <v>#VALUE!</v>
      </c>
      <c r="AM123" s="45">
        <f t="shared" si="184"/>
        <v>0</v>
      </c>
      <c r="AN123" s="44" t="str">
        <f t="shared" si="185"/>
        <v/>
      </c>
      <c r="AO123" s="17"/>
      <c r="AP123" s="78"/>
      <c r="AQ123" s="78"/>
      <c r="AR123" s="77"/>
      <c r="AS123" s="29"/>
      <c r="AT123" s="33"/>
      <c r="AU123" s="33"/>
      <c r="AV123" s="33"/>
      <c r="AW123" s="33"/>
      <c r="AX123" s="33"/>
      <c r="AY123" s="33"/>
      <c r="AZ123" s="29"/>
      <c r="BA123" s="33"/>
      <c r="BB123" s="33"/>
      <c r="BC123" s="33"/>
      <c r="BD123" s="33"/>
      <c r="BE123" s="33"/>
      <c r="BF123" s="33"/>
      <c r="BG123" s="29"/>
      <c r="BH123" s="29"/>
      <c r="BI123" s="33"/>
      <c r="BJ123" s="33"/>
      <c r="BK123" s="33"/>
      <c r="BL123" s="33"/>
      <c r="BM123" s="33"/>
      <c r="BN123" s="33"/>
      <c r="BO123" s="28"/>
      <c r="BP123" s="30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1"/>
      <c r="CI123" s="29"/>
      <c r="CJ123" s="30"/>
      <c r="CK123" s="29"/>
      <c r="CL123" s="29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</row>
    <row r="124" spans="1:153" s="21" customFormat="1" ht="12.75" customHeight="1" outlineLevel="1" x14ac:dyDescent="0.2">
      <c r="A124" s="43"/>
      <c r="B124" s="94"/>
      <c r="C124" s="95"/>
      <c r="D124" s="92"/>
      <c r="E124" s="90"/>
      <c r="F124" s="91"/>
      <c r="G124" s="90">
        <f t="shared" si="162"/>
        <v>0</v>
      </c>
      <c r="H124" s="89"/>
      <c r="I124" s="88"/>
      <c r="J124" s="87" t="str">
        <f t="shared" si="163"/>
        <v/>
      </c>
      <c r="K124" s="68" t="str">
        <f t="shared" si="164"/>
        <v/>
      </c>
      <c r="L124" s="86"/>
      <c r="M124" s="85"/>
      <c r="N124" s="85">
        <f t="shared" si="165"/>
        <v>0</v>
      </c>
      <c r="O124" s="84" t="str">
        <f>IF(OR(D124="",D124="Honorar"),"",IF(VLOOKUP(D124,Durchschnittssätze!$A$5:$Q$48,5,FALSE)&lt;0,"entfällt für",IF(N124=0,"",ROUND((VLOOKUP(D124,Durchschnittssätze!$A$5:$Q$48,5,FALSE)/39.8*E124),2))))</f>
        <v/>
      </c>
      <c r="P124" s="84" t="str">
        <f>IF(OR(D124="",D124="Honorar"),"",IF(VLOOKUP(D124,Durchschnittssätze!$A$5:$Q$48,9,FALSE)&lt;0,"Beamte",IF(N124=0,"",ROUND((VLOOKUP(D124,Durchschnittssätze!$A$5:$Q$48,9,FALSE)/39.8*E124),2))))</f>
        <v/>
      </c>
      <c r="Q124" s="83" t="str">
        <f>IF(D124="Honorar",N124,IF(P124="Beamte",VLOOKUP(D124,Durchschnittssätze!$A$5:$Q$48,17,FALSE),IF(N124&lt;O124,"keine",ROUND(IF(AND(N124&gt;=O124,N124&lt;P124),VLOOKUP(D124,Durchschnittssätze!$A$5:$Q$48,13,FALSE),VLOOKUP(D124,Durchschnittssätze!$A$5:$Q$48,17,FALSE)),2))))</f>
        <v>keine</v>
      </c>
      <c r="R124" s="82" t="str">
        <f t="shared" si="166"/>
        <v>Förderung</v>
      </c>
      <c r="S124" s="81">
        <f t="shared" si="167"/>
        <v>0</v>
      </c>
      <c r="T124" s="32"/>
      <c r="U124" s="36"/>
      <c r="V124" s="33"/>
      <c r="W124" s="61">
        <f t="shared" si="168"/>
        <v>1</v>
      </c>
      <c r="X124" s="60">
        <f t="shared" si="169"/>
        <v>0</v>
      </c>
      <c r="Y124" s="59">
        <f t="shared" si="170"/>
        <v>0</v>
      </c>
      <c r="Z124" s="58" t="e">
        <f t="shared" si="171"/>
        <v>#VALUE!</v>
      </c>
      <c r="AA124" s="57" t="e">
        <f t="shared" si="172"/>
        <v>#VALUE!</v>
      </c>
      <c r="AB124" s="56" t="e">
        <f t="shared" si="173"/>
        <v>#VALUE!</v>
      </c>
      <c r="AC124" s="55" t="e">
        <f t="shared" si="174"/>
        <v>#VALUE!</v>
      </c>
      <c r="AD124" s="54" t="e">
        <f t="shared" si="175"/>
        <v>#VALUE!</v>
      </c>
      <c r="AE124" s="53" t="e">
        <f t="shared" si="176"/>
        <v>#VALUE!</v>
      </c>
      <c r="AF124" s="52" t="e">
        <f t="shared" si="177"/>
        <v>#VALUE!</v>
      </c>
      <c r="AG124" s="58" t="e">
        <f t="shared" si="178"/>
        <v>#VALUE!</v>
      </c>
      <c r="AH124" s="57" t="e">
        <f t="shared" si="179"/>
        <v>#VALUE!</v>
      </c>
      <c r="AI124" s="56" t="e">
        <f t="shared" si="180"/>
        <v>#VALUE!</v>
      </c>
      <c r="AJ124" s="55" t="e">
        <f t="shared" si="181"/>
        <v>#VALUE!</v>
      </c>
      <c r="AK124" s="80" t="e">
        <f t="shared" si="182"/>
        <v>#VALUE!</v>
      </c>
      <c r="AL124" s="79" t="e">
        <f t="shared" si="183"/>
        <v>#VALUE!</v>
      </c>
      <c r="AM124" s="45">
        <f t="shared" si="184"/>
        <v>0</v>
      </c>
      <c r="AN124" s="44" t="str">
        <f t="shared" si="185"/>
        <v/>
      </c>
      <c r="AO124" s="17"/>
      <c r="AP124" s="78"/>
      <c r="AQ124" s="78"/>
      <c r="AR124" s="77"/>
      <c r="AS124" s="29"/>
      <c r="AT124" s="33"/>
      <c r="AU124" s="33"/>
      <c r="AV124" s="33"/>
      <c r="AW124" s="33"/>
      <c r="AX124" s="33"/>
      <c r="AY124" s="33"/>
      <c r="AZ124" s="29"/>
      <c r="BA124" s="33"/>
      <c r="BB124" s="33"/>
      <c r="BC124" s="33"/>
      <c r="BD124" s="33"/>
      <c r="BE124" s="33"/>
      <c r="BF124" s="33"/>
      <c r="BG124" s="29"/>
      <c r="BH124" s="29"/>
      <c r="BI124" s="33"/>
      <c r="BJ124" s="33"/>
      <c r="BK124" s="33"/>
      <c r="BL124" s="33"/>
      <c r="BM124" s="33"/>
      <c r="BN124" s="33"/>
      <c r="BO124" s="28"/>
      <c r="BP124" s="30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1"/>
      <c r="CI124" s="29"/>
      <c r="CJ124" s="30"/>
      <c r="CK124" s="29"/>
      <c r="CL124" s="29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</row>
    <row r="125" spans="1:153" s="21" customFormat="1" ht="12.75" customHeight="1" outlineLevel="1" x14ac:dyDescent="0.2">
      <c r="A125" s="43"/>
      <c r="B125" s="94"/>
      <c r="C125" s="93"/>
      <c r="D125" s="92"/>
      <c r="E125" s="90"/>
      <c r="F125" s="91"/>
      <c r="G125" s="90">
        <f t="shared" si="162"/>
        <v>0</v>
      </c>
      <c r="H125" s="89"/>
      <c r="I125" s="88"/>
      <c r="J125" s="87" t="str">
        <f t="shared" si="163"/>
        <v/>
      </c>
      <c r="K125" s="68" t="str">
        <f t="shared" si="164"/>
        <v/>
      </c>
      <c r="L125" s="86"/>
      <c r="M125" s="85"/>
      <c r="N125" s="85">
        <f t="shared" si="165"/>
        <v>0</v>
      </c>
      <c r="O125" s="84" t="str">
        <f>IF(OR(D125="",D125="Honorar"),"",IF(VLOOKUP(D125,Durchschnittssätze!$A$5:$Q$48,5,FALSE)&lt;0,"entfällt für",IF(N125=0,"",ROUND((VLOOKUP(D125,Durchschnittssätze!$A$5:$Q$48,5,FALSE)/39.8*E125),2))))</f>
        <v/>
      </c>
      <c r="P125" s="84" t="str">
        <f>IF(OR(D125="",D125="Honorar"),"",IF(VLOOKUP(D125,Durchschnittssätze!$A$5:$Q$48,9,FALSE)&lt;0,"Beamte",IF(N125=0,"",ROUND((VLOOKUP(D125,Durchschnittssätze!$A$5:$Q$48,9,FALSE)/39.8*E125),2))))</f>
        <v/>
      </c>
      <c r="Q125" s="83" t="str">
        <f>IF(D125="Honorar",N125,IF(P125="Beamte",VLOOKUP(D125,Durchschnittssätze!$A$5:$Q$48,17,FALSE),IF(N125&lt;O125,"keine",ROUND(IF(AND(N125&gt;=O125,N125&lt;P125),VLOOKUP(D125,Durchschnittssätze!$A$5:$Q$48,13,FALSE),VLOOKUP(D125,Durchschnittssätze!$A$5:$Q$48,17,FALSE)),2))))</f>
        <v>keine</v>
      </c>
      <c r="R125" s="82" t="str">
        <f t="shared" si="166"/>
        <v>Förderung</v>
      </c>
      <c r="S125" s="81">
        <f t="shared" si="167"/>
        <v>0</v>
      </c>
      <c r="T125" s="32"/>
      <c r="U125" s="36"/>
      <c r="V125" s="33"/>
      <c r="W125" s="61">
        <f t="shared" si="168"/>
        <v>1</v>
      </c>
      <c r="X125" s="60">
        <f t="shared" si="169"/>
        <v>0</v>
      </c>
      <c r="Y125" s="59">
        <f t="shared" si="170"/>
        <v>0</v>
      </c>
      <c r="Z125" s="58" t="e">
        <f t="shared" si="171"/>
        <v>#VALUE!</v>
      </c>
      <c r="AA125" s="57" t="e">
        <f t="shared" si="172"/>
        <v>#VALUE!</v>
      </c>
      <c r="AB125" s="56" t="e">
        <f t="shared" si="173"/>
        <v>#VALUE!</v>
      </c>
      <c r="AC125" s="55" t="e">
        <f t="shared" si="174"/>
        <v>#VALUE!</v>
      </c>
      <c r="AD125" s="54" t="e">
        <f t="shared" si="175"/>
        <v>#VALUE!</v>
      </c>
      <c r="AE125" s="53" t="e">
        <f t="shared" si="176"/>
        <v>#VALUE!</v>
      </c>
      <c r="AF125" s="52" t="e">
        <f t="shared" si="177"/>
        <v>#VALUE!</v>
      </c>
      <c r="AG125" s="58" t="e">
        <f t="shared" si="178"/>
        <v>#VALUE!</v>
      </c>
      <c r="AH125" s="57" t="e">
        <f t="shared" si="179"/>
        <v>#VALUE!</v>
      </c>
      <c r="AI125" s="56" t="e">
        <f t="shared" si="180"/>
        <v>#VALUE!</v>
      </c>
      <c r="AJ125" s="55" t="e">
        <f t="shared" si="181"/>
        <v>#VALUE!</v>
      </c>
      <c r="AK125" s="80" t="e">
        <f t="shared" si="182"/>
        <v>#VALUE!</v>
      </c>
      <c r="AL125" s="79" t="e">
        <f t="shared" si="183"/>
        <v>#VALUE!</v>
      </c>
      <c r="AM125" s="45">
        <f t="shared" si="184"/>
        <v>0</v>
      </c>
      <c r="AN125" s="44" t="str">
        <f t="shared" si="185"/>
        <v/>
      </c>
      <c r="AO125" s="17"/>
      <c r="AP125" s="78"/>
      <c r="AQ125" s="78"/>
      <c r="AR125" s="77"/>
      <c r="AS125" s="29"/>
      <c r="AT125" s="33"/>
      <c r="AU125" s="33"/>
      <c r="AV125" s="33"/>
      <c r="AW125" s="33"/>
      <c r="AX125" s="33"/>
      <c r="AY125" s="33"/>
      <c r="AZ125" s="29"/>
      <c r="BA125" s="33"/>
      <c r="BB125" s="33"/>
      <c r="BC125" s="33"/>
      <c r="BD125" s="33"/>
      <c r="BE125" s="33"/>
      <c r="BF125" s="33"/>
      <c r="BG125" s="29"/>
      <c r="BH125" s="29"/>
      <c r="BI125" s="33"/>
      <c r="BJ125" s="33"/>
      <c r="BK125" s="33"/>
      <c r="BL125" s="33"/>
      <c r="BM125" s="33"/>
      <c r="BN125" s="33"/>
      <c r="BO125" s="28"/>
      <c r="BP125" s="30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1"/>
      <c r="CI125" s="29"/>
      <c r="CJ125" s="30"/>
      <c r="CK125" s="29"/>
      <c r="CL125" s="29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</row>
    <row r="126" spans="1:153" s="21" customFormat="1" ht="12.75" customHeight="1" outlineLevel="1" x14ac:dyDescent="0.2">
      <c r="A126" s="43"/>
      <c r="B126" s="94"/>
      <c r="C126" s="95"/>
      <c r="D126" s="92"/>
      <c r="E126" s="90"/>
      <c r="F126" s="91"/>
      <c r="G126" s="90">
        <f t="shared" si="162"/>
        <v>0</v>
      </c>
      <c r="H126" s="89"/>
      <c r="I126" s="88"/>
      <c r="J126" s="87" t="str">
        <f t="shared" si="163"/>
        <v/>
      </c>
      <c r="K126" s="68" t="str">
        <f t="shared" si="164"/>
        <v/>
      </c>
      <c r="L126" s="86"/>
      <c r="M126" s="85"/>
      <c r="N126" s="85">
        <f t="shared" si="165"/>
        <v>0</v>
      </c>
      <c r="O126" s="84" t="str">
        <f>IF(OR(D126="",D126="Honorar"),"",IF(VLOOKUP(D126,Durchschnittssätze!$A$5:$Q$48,5,FALSE)&lt;0,"entfällt für",IF(N126=0,"",ROUND((VLOOKUP(D126,Durchschnittssätze!$A$5:$Q$48,5,FALSE)/39.8*E126),2))))</f>
        <v/>
      </c>
      <c r="P126" s="84" t="str">
        <f>IF(OR(D126="",D126="Honorar"),"",IF(VLOOKUP(D126,Durchschnittssätze!$A$5:$Q$48,9,FALSE)&lt;0,"Beamte",IF(N126=0,"",ROUND((VLOOKUP(D126,Durchschnittssätze!$A$5:$Q$48,9,FALSE)/39.8*E126),2))))</f>
        <v/>
      </c>
      <c r="Q126" s="83" t="str">
        <f>IF(D126="Honorar",N126,IF(P126="Beamte",VLOOKUP(D126,Durchschnittssätze!$A$5:$Q$48,17,FALSE),IF(N126&lt;O126,"keine",ROUND(IF(AND(N126&gt;=O126,N126&lt;P126),VLOOKUP(D126,Durchschnittssätze!$A$5:$Q$48,13,FALSE),VLOOKUP(D126,Durchschnittssätze!$A$5:$Q$48,17,FALSE)),2))))</f>
        <v>keine</v>
      </c>
      <c r="R126" s="82" t="str">
        <f t="shared" si="166"/>
        <v>Förderung</v>
      </c>
      <c r="S126" s="81">
        <f t="shared" si="167"/>
        <v>0</v>
      </c>
      <c r="T126" s="32"/>
      <c r="U126" s="36"/>
      <c r="V126" s="33"/>
      <c r="W126" s="61">
        <f t="shared" si="168"/>
        <v>1</v>
      </c>
      <c r="X126" s="60">
        <f t="shared" si="169"/>
        <v>0</v>
      </c>
      <c r="Y126" s="59">
        <f t="shared" si="170"/>
        <v>0</v>
      </c>
      <c r="Z126" s="58" t="e">
        <f t="shared" si="171"/>
        <v>#VALUE!</v>
      </c>
      <c r="AA126" s="57" t="e">
        <f t="shared" si="172"/>
        <v>#VALUE!</v>
      </c>
      <c r="AB126" s="56" t="e">
        <f t="shared" si="173"/>
        <v>#VALUE!</v>
      </c>
      <c r="AC126" s="55" t="e">
        <f t="shared" si="174"/>
        <v>#VALUE!</v>
      </c>
      <c r="AD126" s="54" t="e">
        <f t="shared" si="175"/>
        <v>#VALUE!</v>
      </c>
      <c r="AE126" s="53" t="e">
        <f t="shared" si="176"/>
        <v>#VALUE!</v>
      </c>
      <c r="AF126" s="52" t="e">
        <f t="shared" si="177"/>
        <v>#VALUE!</v>
      </c>
      <c r="AG126" s="58" t="e">
        <f t="shared" si="178"/>
        <v>#VALUE!</v>
      </c>
      <c r="AH126" s="57" t="e">
        <f t="shared" si="179"/>
        <v>#VALUE!</v>
      </c>
      <c r="AI126" s="56" t="e">
        <f t="shared" si="180"/>
        <v>#VALUE!</v>
      </c>
      <c r="AJ126" s="55" t="e">
        <f t="shared" si="181"/>
        <v>#VALUE!</v>
      </c>
      <c r="AK126" s="80" t="e">
        <f t="shared" si="182"/>
        <v>#VALUE!</v>
      </c>
      <c r="AL126" s="79" t="e">
        <f t="shared" si="183"/>
        <v>#VALUE!</v>
      </c>
      <c r="AM126" s="45">
        <f t="shared" si="184"/>
        <v>0</v>
      </c>
      <c r="AN126" s="44" t="str">
        <f t="shared" si="185"/>
        <v/>
      </c>
      <c r="AO126" s="17"/>
      <c r="AP126" s="78"/>
      <c r="AQ126" s="78"/>
      <c r="AR126" s="77"/>
      <c r="AS126" s="29"/>
      <c r="AT126" s="33"/>
      <c r="AU126" s="33"/>
      <c r="AV126" s="33"/>
      <c r="AW126" s="33"/>
      <c r="AX126" s="33"/>
      <c r="AY126" s="33"/>
      <c r="AZ126" s="29"/>
      <c r="BA126" s="33"/>
      <c r="BB126" s="33"/>
      <c r="BC126" s="33"/>
      <c r="BD126" s="33"/>
      <c r="BE126" s="33"/>
      <c r="BF126" s="33"/>
      <c r="BG126" s="29"/>
      <c r="BH126" s="29"/>
      <c r="BI126" s="33"/>
      <c r="BJ126" s="33"/>
      <c r="BK126" s="33"/>
      <c r="BL126" s="33"/>
      <c r="BM126" s="33"/>
      <c r="BN126" s="33"/>
      <c r="BO126" s="28"/>
      <c r="BP126" s="30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1"/>
      <c r="CI126" s="29"/>
      <c r="CJ126" s="30"/>
      <c r="CK126" s="29"/>
      <c r="CL126" s="29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</row>
    <row r="127" spans="1:153" s="21" customFormat="1" ht="12.75" customHeight="1" outlineLevel="1" x14ac:dyDescent="0.2">
      <c r="A127" s="43"/>
      <c r="B127" s="94"/>
      <c r="C127" s="95"/>
      <c r="D127" s="92"/>
      <c r="E127" s="90"/>
      <c r="F127" s="91"/>
      <c r="G127" s="90">
        <f t="shared" si="162"/>
        <v>0</v>
      </c>
      <c r="H127" s="89"/>
      <c r="I127" s="88"/>
      <c r="J127" s="87" t="str">
        <f t="shared" si="163"/>
        <v/>
      </c>
      <c r="K127" s="68" t="str">
        <f t="shared" si="164"/>
        <v/>
      </c>
      <c r="L127" s="86"/>
      <c r="M127" s="85"/>
      <c r="N127" s="85">
        <f t="shared" si="165"/>
        <v>0</v>
      </c>
      <c r="O127" s="84" t="str">
        <f>IF(OR(D127="",D127="Honorar"),"",IF(VLOOKUP(D127,Durchschnittssätze!$A$5:$Q$48,5,FALSE)&lt;0,"entfällt für",IF(N127=0,"",ROUND((VLOOKUP(D127,Durchschnittssätze!$A$5:$Q$48,5,FALSE)/39.8*E127),2))))</f>
        <v/>
      </c>
      <c r="P127" s="84" t="str">
        <f>IF(OR(D127="",D127="Honorar"),"",IF(VLOOKUP(D127,Durchschnittssätze!$A$5:$Q$48,9,FALSE)&lt;0,"Beamte",IF(N127=0,"",ROUND((VLOOKUP(D127,Durchschnittssätze!$A$5:$Q$48,9,FALSE)/39.8*E127),2))))</f>
        <v/>
      </c>
      <c r="Q127" s="83" t="str">
        <f>IF(D127="Honorar",N127,IF(P127="Beamte",VLOOKUP(D127,Durchschnittssätze!$A$5:$Q$48,17,FALSE),IF(N127&lt;O127,"keine",ROUND(IF(AND(N127&gt;=O127,N127&lt;P127),VLOOKUP(D127,Durchschnittssätze!$A$5:$Q$48,13,FALSE),VLOOKUP(D127,Durchschnittssätze!$A$5:$Q$48,17,FALSE)),2))))</f>
        <v>keine</v>
      </c>
      <c r="R127" s="82" t="str">
        <f t="shared" si="166"/>
        <v>Förderung</v>
      </c>
      <c r="S127" s="81">
        <f t="shared" si="167"/>
        <v>0</v>
      </c>
      <c r="T127" s="32"/>
      <c r="U127" s="36"/>
      <c r="V127" s="33"/>
      <c r="W127" s="61">
        <f t="shared" si="168"/>
        <v>1</v>
      </c>
      <c r="X127" s="60">
        <f t="shared" si="169"/>
        <v>0</v>
      </c>
      <c r="Y127" s="59">
        <f t="shared" si="170"/>
        <v>0</v>
      </c>
      <c r="Z127" s="58" t="e">
        <f t="shared" si="171"/>
        <v>#VALUE!</v>
      </c>
      <c r="AA127" s="57" t="e">
        <f t="shared" si="172"/>
        <v>#VALUE!</v>
      </c>
      <c r="AB127" s="56" t="e">
        <f t="shared" si="173"/>
        <v>#VALUE!</v>
      </c>
      <c r="AC127" s="55" t="e">
        <f t="shared" si="174"/>
        <v>#VALUE!</v>
      </c>
      <c r="AD127" s="54" t="e">
        <f t="shared" si="175"/>
        <v>#VALUE!</v>
      </c>
      <c r="AE127" s="53" t="e">
        <f t="shared" si="176"/>
        <v>#VALUE!</v>
      </c>
      <c r="AF127" s="52" t="e">
        <f t="shared" si="177"/>
        <v>#VALUE!</v>
      </c>
      <c r="AG127" s="58" t="e">
        <f t="shared" si="178"/>
        <v>#VALUE!</v>
      </c>
      <c r="AH127" s="57" t="e">
        <f t="shared" si="179"/>
        <v>#VALUE!</v>
      </c>
      <c r="AI127" s="56" t="e">
        <f t="shared" si="180"/>
        <v>#VALUE!</v>
      </c>
      <c r="AJ127" s="55" t="e">
        <f t="shared" si="181"/>
        <v>#VALUE!</v>
      </c>
      <c r="AK127" s="80" t="e">
        <f t="shared" si="182"/>
        <v>#VALUE!</v>
      </c>
      <c r="AL127" s="79" t="e">
        <f t="shared" si="183"/>
        <v>#VALUE!</v>
      </c>
      <c r="AM127" s="45">
        <f t="shared" si="184"/>
        <v>0</v>
      </c>
      <c r="AN127" s="44" t="str">
        <f t="shared" si="185"/>
        <v/>
      </c>
      <c r="AO127" s="17"/>
      <c r="AP127" s="78"/>
      <c r="AQ127" s="78"/>
      <c r="AR127" s="77"/>
      <c r="AS127" s="29"/>
      <c r="AT127" s="33"/>
      <c r="AU127" s="33"/>
      <c r="AV127" s="33"/>
      <c r="AW127" s="33"/>
      <c r="AX127" s="33"/>
      <c r="AY127" s="33"/>
      <c r="AZ127" s="29"/>
      <c r="BA127" s="33"/>
      <c r="BB127" s="33"/>
      <c r="BC127" s="33"/>
      <c r="BD127" s="33"/>
      <c r="BE127" s="33"/>
      <c r="BF127" s="33"/>
      <c r="BG127" s="29"/>
      <c r="BH127" s="29"/>
      <c r="BI127" s="33"/>
      <c r="BJ127" s="33"/>
      <c r="BK127" s="33"/>
      <c r="BL127" s="33"/>
      <c r="BM127" s="33"/>
      <c r="BN127" s="33"/>
      <c r="BO127" s="28"/>
      <c r="BP127" s="30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1"/>
      <c r="CI127" s="29"/>
      <c r="CJ127" s="30"/>
      <c r="CK127" s="29"/>
      <c r="CL127" s="29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</row>
    <row r="128" spans="1:153" s="21" customFormat="1" ht="12.75" customHeight="1" outlineLevel="1" x14ac:dyDescent="0.2">
      <c r="A128" s="43"/>
      <c r="B128" s="94"/>
      <c r="C128" s="93"/>
      <c r="D128" s="92"/>
      <c r="E128" s="90"/>
      <c r="F128" s="91"/>
      <c r="G128" s="90">
        <f t="shared" si="162"/>
        <v>0</v>
      </c>
      <c r="H128" s="89"/>
      <c r="I128" s="88"/>
      <c r="J128" s="87" t="str">
        <f t="shared" si="163"/>
        <v/>
      </c>
      <c r="K128" s="68" t="str">
        <f t="shared" si="164"/>
        <v/>
      </c>
      <c r="L128" s="86"/>
      <c r="M128" s="85"/>
      <c r="N128" s="85">
        <f t="shared" si="165"/>
        <v>0</v>
      </c>
      <c r="O128" s="84" t="str">
        <f>IF(OR(D128="",D128="Honorar"),"",IF(VLOOKUP(D128,Durchschnittssätze!$A$5:$Q$48,5,FALSE)&lt;0,"entfällt für",IF(N128=0,"",ROUND((VLOOKUP(D128,Durchschnittssätze!$A$5:$Q$48,5,FALSE)/39.8*E128),2))))</f>
        <v/>
      </c>
      <c r="P128" s="84" t="str">
        <f>IF(OR(D128="",D128="Honorar"),"",IF(VLOOKUP(D128,Durchschnittssätze!$A$5:$Q$48,9,FALSE)&lt;0,"Beamte",IF(N128=0,"",ROUND((VLOOKUP(D128,Durchschnittssätze!$A$5:$Q$48,9,FALSE)/39.8*E128),2))))</f>
        <v/>
      </c>
      <c r="Q128" s="83" t="str">
        <f>IF(D128="Honorar",N128,IF(P128="Beamte",VLOOKUP(D128,Durchschnittssätze!$A$5:$Q$48,17,FALSE),IF(N128&lt;O128,"keine",ROUND(IF(AND(N128&gt;=O128,N128&lt;P128),VLOOKUP(D128,Durchschnittssätze!$A$5:$Q$48,13,FALSE),VLOOKUP(D128,Durchschnittssätze!$A$5:$Q$48,17,FALSE)),2))))</f>
        <v>keine</v>
      </c>
      <c r="R128" s="82" t="str">
        <f t="shared" si="166"/>
        <v>Förderung</v>
      </c>
      <c r="S128" s="81">
        <f t="shared" si="167"/>
        <v>0</v>
      </c>
      <c r="T128" s="32"/>
      <c r="U128" s="36"/>
      <c r="V128" s="33"/>
      <c r="W128" s="61">
        <f t="shared" si="168"/>
        <v>1</v>
      </c>
      <c r="X128" s="60">
        <f t="shared" si="169"/>
        <v>0</v>
      </c>
      <c r="Y128" s="59">
        <f t="shared" si="170"/>
        <v>0</v>
      </c>
      <c r="Z128" s="58" t="e">
        <f t="shared" si="171"/>
        <v>#VALUE!</v>
      </c>
      <c r="AA128" s="57" t="e">
        <f t="shared" si="172"/>
        <v>#VALUE!</v>
      </c>
      <c r="AB128" s="56" t="e">
        <f t="shared" si="173"/>
        <v>#VALUE!</v>
      </c>
      <c r="AC128" s="55" t="e">
        <f t="shared" si="174"/>
        <v>#VALUE!</v>
      </c>
      <c r="AD128" s="54" t="e">
        <f t="shared" si="175"/>
        <v>#VALUE!</v>
      </c>
      <c r="AE128" s="53" t="e">
        <f t="shared" si="176"/>
        <v>#VALUE!</v>
      </c>
      <c r="AF128" s="52" t="e">
        <f t="shared" si="177"/>
        <v>#VALUE!</v>
      </c>
      <c r="AG128" s="58" t="e">
        <f t="shared" si="178"/>
        <v>#VALUE!</v>
      </c>
      <c r="AH128" s="57" t="e">
        <f t="shared" si="179"/>
        <v>#VALUE!</v>
      </c>
      <c r="AI128" s="56" t="e">
        <f t="shared" si="180"/>
        <v>#VALUE!</v>
      </c>
      <c r="AJ128" s="55" t="e">
        <f t="shared" si="181"/>
        <v>#VALUE!</v>
      </c>
      <c r="AK128" s="80" t="e">
        <f t="shared" si="182"/>
        <v>#VALUE!</v>
      </c>
      <c r="AL128" s="79" t="e">
        <f t="shared" si="183"/>
        <v>#VALUE!</v>
      </c>
      <c r="AM128" s="45">
        <f t="shared" si="184"/>
        <v>0</v>
      </c>
      <c r="AN128" s="44" t="str">
        <f t="shared" si="185"/>
        <v/>
      </c>
      <c r="AO128" s="17"/>
      <c r="AP128" s="78"/>
      <c r="AQ128" s="78"/>
      <c r="AR128" s="77"/>
      <c r="AS128" s="29"/>
      <c r="AT128" s="33"/>
      <c r="AU128" s="33"/>
      <c r="AV128" s="33"/>
      <c r="AW128" s="33"/>
      <c r="AX128" s="33"/>
      <c r="AY128" s="33"/>
      <c r="AZ128" s="29"/>
      <c r="BA128" s="33"/>
      <c r="BB128" s="33"/>
      <c r="BC128" s="33"/>
      <c r="BD128" s="33"/>
      <c r="BE128" s="33"/>
      <c r="BF128" s="33"/>
      <c r="BG128" s="29"/>
      <c r="BH128" s="29"/>
      <c r="BI128" s="33"/>
      <c r="BJ128" s="33"/>
      <c r="BK128" s="33"/>
      <c r="BL128" s="33"/>
      <c r="BM128" s="33"/>
      <c r="BN128" s="33"/>
      <c r="BO128" s="28"/>
      <c r="BP128" s="30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1"/>
      <c r="CI128" s="29"/>
      <c r="CJ128" s="30"/>
      <c r="CK128" s="29"/>
      <c r="CL128" s="29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</row>
    <row r="129" spans="1:153" s="21" customFormat="1" ht="12.75" customHeight="1" outlineLevel="1" x14ac:dyDescent="0.2">
      <c r="A129" s="43"/>
      <c r="B129" s="94"/>
      <c r="C129" s="95"/>
      <c r="D129" s="92"/>
      <c r="E129" s="90"/>
      <c r="F129" s="91"/>
      <c r="G129" s="90">
        <f t="shared" si="162"/>
        <v>0</v>
      </c>
      <c r="H129" s="89"/>
      <c r="I129" s="88"/>
      <c r="J129" s="87" t="str">
        <f t="shared" si="163"/>
        <v/>
      </c>
      <c r="K129" s="68" t="str">
        <f t="shared" si="164"/>
        <v/>
      </c>
      <c r="L129" s="86"/>
      <c r="M129" s="85"/>
      <c r="N129" s="85">
        <f t="shared" si="165"/>
        <v>0</v>
      </c>
      <c r="O129" s="84" t="str">
        <f>IF(OR(D129="",D129="Honorar"),"",IF(VLOOKUP(D129,Durchschnittssätze!$A$5:$Q$48,5,FALSE)&lt;0,"entfällt für",IF(N129=0,"",ROUND((VLOOKUP(D129,Durchschnittssätze!$A$5:$Q$48,5,FALSE)/39.8*E129),2))))</f>
        <v/>
      </c>
      <c r="P129" s="84" t="str">
        <f>IF(OR(D129="",D129="Honorar"),"",IF(VLOOKUP(D129,Durchschnittssätze!$A$5:$Q$48,9,FALSE)&lt;0,"Beamte",IF(N129=0,"",ROUND((VLOOKUP(D129,Durchschnittssätze!$A$5:$Q$48,9,FALSE)/39.8*E129),2))))</f>
        <v/>
      </c>
      <c r="Q129" s="83" t="str">
        <f>IF(D129="Honorar",N129,IF(P129="Beamte",VLOOKUP(D129,Durchschnittssätze!$A$5:$Q$48,17,FALSE),IF(N129&lt;O129,"keine",ROUND(IF(AND(N129&gt;=O129,N129&lt;P129),VLOOKUP(D129,Durchschnittssätze!$A$5:$Q$48,13,FALSE),VLOOKUP(D129,Durchschnittssätze!$A$5:$Q$48,17,FALSE)),2))))</f>
        <v>keine</v>
      </c>
      <c r="R129" s="82" t="str">
        <f t="shared" si="166"/>
        <v>Förderung</v>
      </c>
      <c r="S129" s="81">
        <f t="shared" si="167"/>
        <v>0</v>
      </c>
      <c r="T129" s="32"/>
      <c r="U129" s="36"/>
      <c r="V129" s="33"/>
      <c r="W129" s="61">
        <f t="shared" si="168"/>
        <v>1</v>
      </c>
      <c r="X129" s="60">
        <f t="shared" si="169"/>
        <v>0</v>
      </c>
      <c r="Y129" s="59">
        <f t="shared" si="170"/>
        <v>0</v>
      </c>
      <c r="Z129" s="58" t="e">
        <f t="shared" si="171"/>
        <v>#VALUE!</v>
      </c>
      <c r="AA129" s="57" t="e">
        <f t="shared" si="172"/>
        <v>#VALUE!</v>
      </c>
      <c r="AB129" s="56" t="e">
        <f t="shared" si="173"/>
        <v>#VALUE!</v>
      </c>
      <c r="AC129" s="55" t="e">
        <f t="shared" si="174"/>
        <v>#VALUE!</v>
      </c>
      <c r="AD129" s="54" t="e">
        <f t="shared" si="175"/>
        <v>#VALUE!</v>
      </c>
      <c r="AE129" s="53" t="e">
        <f t="shared" si="176"/>
        <v>#VALUE!</v>
      </c>
      <c r="AF129" s="52" t="e">
        <f t="shared" si="177"/>
        <v>#VALUE!</v>
      </c>
      <c r="AG129" s="58" t="e">
        <f t="shared" si="178"/>
        <v>#VALUE!</v>
      </c>
      <c r="AH129" s="57" t="e">
        <f t="shared" si="179"/>
        <v>#VALUE!</v>
      </c>
      <c r="AI129" s="56" t="e">
        <f t="shared" si="180"/>
        <v>#VALUE!</v>
      </c>
      <c r="AJ129" s="55" t="e">
        <f t="shared" si="181"/>
        <v>#VALUE!</v>
      </c>
      <c r="AK129" s="80" t="e">
        <f t="shared" si="182"/>
        <v>#VALUE!</v>
      </c>
      <c r="AL129" s="79" t="e">
        <f t="shared" si="183"/>
        <v>#VALUE!</v>
      </c>
      <c r="AM129" s="45">
        <f t="shared" si="184"/>
        <v>0</v>
      </c>
      <c r="AN129" s="44" t="str">
        <f t="shared" si="185"/>
        <v/>
      </c>
      <c r="AO129" s="17"/>
      <c r="AP129" s="78"/>
      <c r="AQ129" s="78"/>
      <c r="AR129" s="77"/>
      <c r="AS129" s="29"/>
      <c r="AT129" s="33"/>
      <c r="AU129" s="33"/>
      <c r="AV129" s="33"/>
      <c r="AW129" s="33"/>
      <c r="AX129" s="33"/>
      <c r="AY129" s="33"/>
      <c r="AZ129" s="29"/>
      <c r="BA129" s="33"/>
      <c r="BB129" s="33"/>
      <c r="BC129" s="33"/>
      <c r="BD129" s="33"/>
      <c r="BE129" s="33"/>
      <c r="BF129" s="33"/>
      <c r="BG129" s="29"/>
      <c r="BH129" s="29"/>
      <c r="BI129" s="33"/>
      <c r="BJ129" s="33"/>
      <c r="BK129" s="33"/>
      <c r="BL129" s="33"/>
      <c r="BM129" s="33"/>
      <c r="BN129" s="33"/>
      <c r="BO129" s="28"/>
      <c r="BP129" s="30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1"/>
      <c r="CI129" s="29"/>
      <c r="CJ129" s="30"/>
      <c r="CK129" s="29"/>
      <c r="CL129" s="29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</row>
    <row r="130" spans="1:153" s="21" customFormat="1" ht="12.75" customHeight="1" outlineLevel="1" x14ac:dyDescent="0.2">
      <c r="A130" s="43"/>
      <c r="B130" s="94"/>
      <c r="C130" s="95"/>
      <c r="D130" s="92"/>
      <c r="E130" s="90"/>
      <c r="F130" s="91"/>
      <c r="G130" s="90">
        <f t="shared" si="162"/>
        <v>0</v>
      </c>
      <c r="H130" s="89"/>
      <c r="I130" s="88"/>
      <c r="J130" s="87" t="str">
        <f t="shared" si="163"/>
        <v/>
      </c>
      <c r="K130" s="68" t="str">
        <f t="shared" si="164"/>
        <v/>
      </c>
      <c r="L130" s="86"/>
      <c r="M130" s="85"/>
      <c r="N130" s="85">
        <f t="shared" si="165"/>
        <v>0</v>
      </c>
      <c r="O130" s="84" t="str">
        <f>IF(OR(D130="",D130="Honorar"),"",IF(VLOOKUP(D130,Durchschnittssätze!$A$5:$Q$48,5,FALSE)&lt;0,"entfällt für",IF(N130=0,"",ROUND((VLOOKUP(D130,Durchschnittssätze!$A$5:$Q$48,5,FALSE)/39.8*E130),2))))</f>
        <v/>
      </c>
      <c r="P130" s="84" t="str">
        <f>IF(OR(D130="",D130="Honorar"),"",IF(VLOOKUP(D130,Durchschnittssätze!$A$5:$Q$48,9,FALSE)&lt;0,"Beamte",IF(N130=0,"",ROUND((VLOOKUP(D130,Durchschnittssätze!$A$5:$Q$48,9,FALSE)/39.8*E130),2))))</f>
        <v/>
      </c>
      <c r="Q130" s="83" t="str">
        <f>IF(D130="Honorar",N130,IF(P130="Beamte",VLOOKUP(D130,Durchschnittssätze!$A$5:$Q$48,17,FALSE),IF(N130&lt;O130,"keine",ROUND(IF(AND(N130&gt;=O130,N130&lt;P130),VLOOKUP(D130,Durchschnittssätze!$A$5:$Q$48,13,FALSE),VLOOKUP(D130,Durchschnittssätze!$A$5:$Q$48,17,FALSE)),2))))</f>
        <v>keine</v>
      </c>
      <c r="R130" s="82" t="str">
        <f t="shared" si="166"/>
        <v>Förderung</v>
      </c>
      <c r="S130" s="81">
        <f t="shared" si="167"/>
        <v>0</v>
      </c>
      <c r="T130" s="32"/>
      <c r="U130" s="36"/>
      <c r="V130" s="33"/>
      <c r="W130" s="61">
        <f t="shared" si="168"/>
        <v>1</v>
      </c>
      <c r="X130" s="60">
        <f t="shared" si="169"/>
        <v>0</v>
      </c>
      <c r="Y130" s="59">
        <f t="shared" si="170"/>
        <v>0</v>
      </c>
      <c r="Z130" s="58" t="e">
        <f t="shared" si="171"/>
        <v>#VALUE!</v>
      </c>
      <c r="AA130" s="57" t="e">
        <f t="shared" si="172"/>
        <v>#VALUE!</v>
      </c>
      <c r="AB130" s="56" t="e">
        <f t="shared" si="173"/>
        <v>#VALUE!</v>
      </c>
      <c r="AC130" s="55" t="e">
        <f t="shared" si="174"/>
        <v>#VALUE!</v>
      </c>
      <c r="AD130" s="54" t="e">
        <f t="shared" si="175"/>
        <v>#VALUE!</v>
      </c>
      <c r="AE130" s="53" t="e">
        <f t="shared" si="176"/>
        <v>#VALUE!</v>
      </c>
      <c r="AF130" s="52" t="e">
        <f t="shared" si="177"/>
        <v>#VALUE!</v>
      </c>
      <c r="AG130" s="58" t="e">
        <f t="shared" si="178"/>
        <v>#VALUE!</v>
      </c>
      <c r="AH130" s="57" t="e">
        <f t="shared" si="179"/>
        <v>#VALUE!</v>
      </c>
      <c r="AI130" s="56" t="e">
        <f t="shared" si="180"/>
        <v>#VALUE!</v>
      </c>
      <c r="AJ130" s="55" t="e">
        <f t="shared" si="181"/>
        <v>#VALUE!</v>
      </c>
      <c r="AK130" s="80" t="e">
        <f t="shared" si="182"/>
        <v>#VALUE!</v>
      </c>
      <c r="AL130" s="79" t="e">
        <f t="shared" si="183"/>
        <v>#VALUE!</v>
      </c>
      <c r="AM130" s="45">
        <f t="shared" si="184"/>
        <v>0</v>
      </c>
      <c r="AN130" s="44" t="str">
        <f t="shared" si="185"/>
        <v/>
      </c>
      <c r="AO130" s="17"/>
      <c r="AP130" s="78"/>
      <c r="AQ130" s="78"/>
      <c r="AR130" s="77"/>
      <c r="AS130" s="29"/>
      <c r="AT130" s="33"/>
      <c r="AU130" s="33"/>
      <c r="AV130" s="33"/>
      <c r="AW130" s="33"/>
      <c r="AX130" s="33"/>
      <c r="AY130" s="33"/>
      <c r="AZ130" s="29"/>
      <c r="BA130" s="33"/>
      <c r="BB130" s="33"/>
      <c r="BC130" s="33"/>
      <c r="BD130" s="33"/>
      <c r="BE130" s="33"/>
      <c r="BF130" s="33"/>
      <c r="BG130" s="29"/>
      <c r="BH130" s="29"/>
      <c r="BI130" s="33"/>
      <c r="BJ130" s="33"/>
      <c r="BK130" s="33"/>
      <c r="BL130" s="33"/>
      <c r="BM130" s="33"/>
      <c r="BN130" s="33"/>
      <c r="BO130" s="28"/>
      <c r="BP130" s="30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1"/>
      <c r="CI130" s="29"/>
      <c r="CJ130" s="30"/>
      <c r="CK130" s="29"/>
      <c r="CL130" s="29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</row>
    <row r="131" spans="1:153" s="21" customFormat="1" ht="12.75" customHeight="1" outlineLevel="1" x14ac:dyDescent="0.2">
      <c r="A131" s="43"/>
      <c r="B131" s="94"/>
      <c r="C131" s="93"/>
      <c r="D131" s="92"/>
      <c r="E131" s="90"/>
      <c r="F131" s="91"/>
      <c r="G131" s="90">
        <f t="shared" si="162"/>
        <v>0</v>
      </c>
      <c r="H131" s="89"/>
      <c r="I131" s="88"/>
      <c r="J131" s="87" t="str">
        <f t="shared" si="163"/>
        <v/>
      </c>
      <c r="K131" s="68" t="str">
        <f t="shared" si="164"/>
        <v/>
      </c>
      <c r="L131" s="86"/>
      <c r="M131" s="85"/>
      <c r="N131" s="85">
        <f t="shared" si="165"/>
        <v>0</v>
      </c>
      <c r="O131" s="84" t="str">
        <f>IF(OR(D131="",D131="Honorar"),"",IF(VLOOKUP(D131,Durchschnittssätze!$A$5:$Q$48,5,FALSE)&lt;0,"entfällt für",IF(N131=0,"",ROUND((VLOOKUP(D131,Durchschnittssätze!$A$5:$Q$48,5,FALSE)/39.8*E131),2))))</f>
        <v/>
      </c>
      <c r="P131" s="84" t="str">
        <f>IF(OR(D131="",D131="Honorar"),"",IF(VLOOKUP(D131,Durchschnittssätze!$A$5:$Q$48,9,FALSE)&lt;0,"Beamte",IF(N131=0,"",ROUND((VLOOKUP(D131,Durchschnittssätze!$A$5:$Q$48,9,FALSE)/39.8*E131),2))))</f>
        <v/>
      </c>
      <c r="Q131" s="83" t="str">
        <f>IF(D131="Honorar",N131,IF(P131="Beamte",VLOOKUP(D131,Durchschnittssätze!$A$5:$Q$48,17,FALSE),IF(N131&lt;O131,"keine",ROUND(IF(AND(N131&gt;=O131,N131&lt;P131),VLOOKUP(D131,Durchschnittssätze!$A$5:$Q$48,13,FALSE),VLOOKUP(D131,Durchschnittssätze!$A$5:$Q$48,17,FALSE)),2))))</f>
        <v>keine</v>
      </c>
      <c r="R131" s="82" t="str">
        <f t="shared" si="166"/>
        <v>Förderung</v>
      </c>
      <c r="S131" s="81">
        <f t="shared" si="167"/>
        <v>0</v>
      </c>
      <c r="T131" s="32"/>
      <c r="U131" s="36"/>
      <c r="V131" s="33"/>
      <c r="W131" s="61">
        <f t="shared" si="168"/>
        <v>1</v>
      </c>
      <c r="X131" s="60">
        <f t="shared" si="169"/>
        <v>0</v>
      </c>
      <c r="Y131" s="59">
        <f t="shared" si="170"/>
        <v>0</v>
      </c>
      <c r="Z131" s="58" t="e">
        <f t="shared" si="171"/>
        <v>#VALUE!</v>
      </c>
      <c r="AA131" s="57" t="e">
        <f t="shared" si="172"/>
        <v>#VALUE!</v>
      </c>
      <c r="AB131" s="56" t="e">
        <f t="shared" si="173"/>
        <v>#VALUE!</v>
      </c>
      <c r="AC131" s="55" t="e">
        <f t="shared" si="174"/>
        <v>#VALUE!</v>
      </c>
      <c r="AD131" s="54" t="e">
        <f t="shared" si="175"/>
        <v>#VALUE!</v>
      </c>
      <c r="AE131" s="53" t="e">
        <f t="shared" si="176"/>
        <v>#VALUE!</v>
      </c>
      <c r="AF131" s="52" t="e">
        <f t="shared" si="177"/>
        <v>#VALUE!</v>
      </c>
      <c r="AG131" s="58" t="e">
        <f t="shared" si="178"/>
        <v>#VALUE!</v>
      </c>
      <c r="AH131" s="57" t="e">
        <f t="shared" si="179"/>
        <v>#VALUE!</v>
      </c>
      <c r="AI131" s="56" t="e">
        <f t="shared" si="180"/>
        <v>#VALUE!</v>
      </c>
      <c r="AJ131" s="55" t="e">
        <f t="shared" si="181"/>
        <v>#VALUE!</v>
      </c>
      <c r="AK131" s="80" t="e">
        <f t="shared" si="182"/>
        <v>#VALUE!</v>
      </c>
      <c r="AL131" s="79" t="e">
        <f t="shared" si="183"/>
        <v>#VALUE!</v>
      </c>
      <c r="AM131" s="45">
        <f t="shared" si="184"/>
        <v>0</v>
      </c>
      <c r="AN131" s="44" t="str">
        <f t="shared" si="185"/>
        <v/>
      </c>
      <c r="AO131" s="17"/>
      <c r="AP131" s="78"/>
      <c r="AQ131" s="78"/>
      <c r="AR131" s="77"/>
      <c r="AS131" s="29"/>
      <c r="AT131" s="33"/>
      <c r="AU131" s="33"/>
      <c r="AV131" s="33"/>
      <c r="AW131" s="33"/>
      <c r="AX131" s="33"/>
      <c r="AY131" s="33"/>
      <c r="AZ131" s="29"/>
      <c r="BA131" s="33"/>
      <c r="BB131" s="33"/>
      <c r="BC131" s="33"/>
      <c r="BD131" s="33"/>
      <c r="BE131" s="33"/>
      <c r="BF131" s="33"/>
      <c r="BG131" s="29"/>
      <c r="BH131" s="29"/>
      <c r="BI131" s="33"/>
      <c r="BJ131" s="33"/>
      <c r="BK131" s="33"/>
      <c r="BL131" s="33"/>
      <c r="BM131" s="33"/>
      <c r="BN131" s="33"/>
      <c r="BO131" s="28"/>
      <c r="BP131" s="30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1"/>
      <c r="CI131" s="29"/>
      <c r="CJ131" s="30"/>
      <c r="CK131" s="29"/>
      <c r="CL131" s="29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</row>
    <row r="132" spans="1:153" s="21" customFormat="1" ht="12.75" customHeight="1" outlineLevel="1" thickBot="1" x14ac:dyDescent="0.25">
      <c r="A132" s="43"/>
      <c r="B132" s="76"/>
      <c r="C132" s="75"/>
      <c r="D132" s="74"/>
      <c r="E132" s="72"/>
      <c r="F132" s="73"/>
      <c r="G132" s="72">
        <f t="shared" si="162"/>
        <v>0</v>
      </c>
      <c r="H132" s="71"/>
      <c r="I132" s="70"/>
      <c r="J132" s="69" t="str">
        <f t="shared" si="163"/>
        <v/>
      </c>
      <c r="K132" s="68" t="str">
        <f t="shared" si="164"/>
        <v/>
      </c>
      <c r="L132" s="67"/>
      <c r="M132" s="66"/>
      <c r="N132" s="66">
        <f t="shared" si="165"/>
        <v>0</v>
      </c>
      <c r="O132" s="65" t="str">
        <f>IF(OR(D132="",D132="Honorar"),"",IF(VLOOKUP(D132,Durchschnittssätze!$A$5:$Q$48,5,FALSE)&lt;0,"entfällt für",IF(N132=0,"",ROUND((VLOOKUP(D132,Durchschnittssätze!$A$5:$Q$48,5,FALSE)/39.8*E132),2))))</f>
        <v/>
      </c>
      <c r="P132" s="65" t="str">
        <f>IF(OR(D132="",D132="Honorar"),"",IF(VLOOKUP(D132,Durchschnittssätze!$A$5:$Q$48,9,FALSE)&lt;0,"Beamte",IF(N132=0,"",ROUND((VLOOKUP(D132,Durchschnittssätze!$A$5:$Q$48,9,FALSE)/39.8*E132),2))))</f>
        <v/>
      </c>
      <c r="Q132" s="64" t="str">
        <f>IF(D132="Honorar",N132,IF(P132="Beamte",VLOOKUP(D132,Durchschnittssätze!$A$5:$Q$48,17,FALSE),IF(N132&lt;O132,"keine",ROUND(IF(AND(N132&gt;=O132,N132&lt;P132),VLOOKUP(D132,Durchschnittssätze!$A$5:$Q$48,13,FALSE),VLOOKUP(D132,Durchschnittssätze!$A$5:$Q$48,17,FALSE)),2))))</f>
        <v>keine</v>
      </c>
      <c r="R132" s="63" t="str">
        <f t="shared" si="166"/>
        <v>Förderung</v>
      </c>
      <c r="S132" s="62">
        <f t="shared" si="167"/>
        <v>0</v>
      </c>
      <c r="T132" s="32"/>
      <c r="U132" s="36"/>
      <c r="V132" s="33"/>
      <c r="W132" s="61">
        <f t="shared" si="168"/>
        <v>1</v>
      </c>
      <c r="X132" s="60">
        <f t="shared" si="169"/>
        <v>0</v>
      </c>
      <c r="Y132" s="59">
        <f t="shared" si="170"/>
        <v>0</v>
      </c>
      <c r="Z132" s="58" t="e">
        <f t="shared" si="171"/>
        <v>#VALUE!</v>
      </c>
      <c r="AA132" s="57" t="e">
        <f t="shared" si="172"/>
        <v>#VALUE!</v>
      </c>
      <c r="AB132" s="56" t="e">
        <f t="shared" si="173"/>
        <v>#VALUE!</v>
      </c>
      <c r="AC132" s="55" t="e">
        <f t="shared" si="174"/>
        <v>#VALUE!</v>
      </c>
      <c r="AD132" s="54" t="e">
        <f t="shared" si="175"/>
        <v>#VALUE!</v>
      </c>
      <c r="AE132" s="53" t="e">
        <f t="shared" si="176"/>
        <v>#VALUE!</v>
      </c>
      <c r="AF132" s="52" t="e">
        <f t="shared" si="177"/>
        <v>#VALUE!</v>
      </c>
      <c r="AG132" s="51" t="e">
        <f t="shared" si="178"/>
        <v>#VALUE!</v>
      </c>
      <c r="AH132" s="50" t="e">
        <f t="shared" si="179"/>
        <v>#VALUE!</v>
      </c>
      <c r="AI132" s="49" t="e">
        <f t="shared" si="180"/>
        <v>#VALUE!</v>
      </c>
      <c r="AJ132" s="48" t="e">
        <f t="shared" si="181"/>
        <v>#VALUE!</v>
      </c>
      <c r="AK132" s="47" t="e">
        <f t="shared" si="182"/>
        <v>#VALUE!</v>
      </c>
      <c r="AL132" s="46" t="e">
        <f t="shared" si="183"/>
        <v>#VALUE!</v>
      </c>
      <c r="AM132" s="45">
        <f t="shared" si="184"/>
        <v>0</v>
      </c>
      <c r="AN132" s="44" t="str">
        <f t="shared" si="185"/>
        <v/>
      </c>
      <c r="AO132" s="34"/>
      <c r="AP132" s="34"/>
      <c r="AQ132" s="34"/>
      <c r="AR132" s="34"/>
      <c r="AS132" s="29"/>
      <c r="AT132" s="33"/>
      <c r="AU132" s="33"/>
      <c r="AV132" s="33"/>
      <c r="AW132" s="33"/>
      <c r="AX132" s="33"/>
      <c r="AY132" s="33"/>
      <c r="AZ132" s="29"/>
      <c r="BA132" s="33"/>
      <c r="BB132" s="33"/>
      <c r="BC132" s="33"/>
      <c r="BD132" s="33"/>
      <c r="BE132" s="33"/>
      <c r="BF132" s="33"/>
      <c r="BG132" s="29"/>
      <c r="BH132" s="29"/>
      <c r="BI132" s="33"/>
      <c r="BJ132" s="33"/>
      <c r="BK132" s="33"/>
      <c r="BL132" s="33"/>
      <c r="BM132" s="33"/>
      <c r="BN132" s="33"/>
      <c r="BO132" s="28"/>
      <c r="BP132" s="30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1"/>
      <c r="CI132" s="29"/>
      <c r="CJ132" s="30"/>
      <c r="CK132" s="29"/>
      <c r="CL132" s="29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</row>
    <row r="133" spans="1:153" s="21" customFormat="1" ht="20.100000000000001" customHeight="1" outlineLevel="1" thickBot="1" x14ac:dyDescent="0.25">
      <c r="A133" s="43"/>
      <c r="B133" s="42"/>
      <c r="C133" s="40"/>
      <c r="D133" s="40"/>
      <c r="E133" s="40"/>
      <c r="F133" s="40"/>
      <c r="G133" s="41"/>
      <c r="H133" s="40"/>
      <c r="I133" s="40"/>
      <c r="J133" s="39"/>
      <c r="K133" s="610"/>
      <c r="L133" s="610"/>
      <c r="M133" s="610"/>
      <c r="N133" s="610"/>
      <c r="O133" s="610"/>
      <c r="P133" s="610"/>
      <c r="Q133" s="38"/>
      <c r="R133" s="38"/>
      <c r="S133" s="37">
        <f>SUM(S122:S132)</f>
        <v>0</v>
      </c>
      <c r="T133" s="32"/>
      <c r="U133" s="36"/>
      <c r="V133" s="33"/>
      <c r="W133" s="29"/>
      <c r="X133" s="29"/>
      <c r="Y133" s="29"/>
      <c r="Z133" s="28"/>
      <c r="AA133" s="28"/>
      <c r="AB133" s="28"/>
      <c r="AC133" s="28"/>
      <c r="AD133" s="28"/>
      <c r="AE133" s="30"/>
      <c r="AF133" s="34"/>
      <c r="AG133" s="34"/>
      <c r="AH133" s="34"/>
      <c r="AI133" s="34"/>
      <c r="AJ133" s="34"/>
      <c r="AK133" s="34"/>
      <c r="AL133" s="34"/>
      <c r="AM133" s="35">
        <f>SUM(AM122:AM132)</f>
        <v>0</v>
      </c>
      <c r="AN133" s="35">
        <f>SUM(AN122:AN132)</f>
        <v>0</v>
      </c>
      <c r="AO133" s="34"/>
      <c r="AP133" s="34"/>
      <c r="AQ133" s="34"/>
      <c r="AR133" s="34"/>
      <c r="AS133" s="29"/>
      <c r="AT133" s="33"/>
      <c r="AU133" s="33"/>
      <c r="AV133" s="33"/>
      <c r="AW133" s="33"/>
      <c r="AX133" s="33"/>
      <c r="AY133" s="33"/>
      <c r="AZ133" s="29"/>
      <c r="BA133" s="33"/>
      <c r="BB133" s="33"/>
      <c r="BC133" s="33"/>
      <c r="BD133" s="33"/>
      <c r="BE133" s="33"/>
      <c r="BF133" s="33"/>
      <c r="BG133" s="29"/>
      <c r="BH133" s="29"/>
      <c r="BI133" s="33"/>
      <c r="BJ133" s="33"/>
      <c r="BK133" s="33"/>
      <c r="BL133" s="33"/>
      <c r="BM133" s="33"/>
      <c r="BN133" s="33"/>
      <c r="BO133" s="28"/>
      <c r="BP133" s="30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1"/>
      <c r="CI133" s="29"/>
      <c r="CJ133" s="30"/>
      <c r="CK133" s="29"/>
      <c r="CL133" s="29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</row>
    <row r="134" spans="1:153" s="21" customFormat="1" x14ac:dyDescent="0.2">
      <c r="B134" s="29"/>
      <c r="C134" s="28"/>
      <c r="D134" s="28"/>
      <c r="E134" s="145"/>
      <c r="F134" s="145"/>
      <c r="G134" s="145"/>
      <c r="H134" s="145"/>
      <c r="I134" s="144"/>
      <c r="J134" s="144"/>
      <c r="K134" s="614" t="str">
        <f>IF(COUNTBLANK(K122:K132)&lt;&gt;11,"Fehler in den Datumsangaben! Bitte prüfen!","")</f>
        <v/>
      </c>
      <c r="L134" s="614"/>
      <c r="M134" s="614"/>
      <c r="N134" s="614"/>
      <c r="O134" s="614"/>
      <c r="P134" s="38"/>
      <c r="Q134" s="38"/>
      <c r="R134" s="38"/>
      <c r="S134" s="38"/>
      <c r="T134" s="38"/>
      <c r="U134" s="143"/>
      <c r="V134" s="140"/>
      <c r="W134" s="33"/>
      <c r="X134" s="29"/>
      <c r="Y134" s="29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</row>
    <row r="135" spans="1:153" s="25" customFormat="1" ht="17.25" customHeight="1" outlineLevel="1" x14ac:dyDescent="0.2">
      <c r="B135" s="608">
        <f>$B$18</f>
        <v>0</v>
      </c>
      <c r="C135" s="608"/>
      <c r="D135" s="609" t="str">
        <f>IF(AM149&lt;&gt;0,"Es wurde eine abweichende Entgeltgruppe angegeben. Bitte hierfür eine Begründung im Prüfvermerk erfassen!","")</f>
        <v/>
      </c>
      <c r="E135" s="609"/>
      <c r="F135" s="609"/>
      <c r="G135" s="609"/>
      <c r="H135" s="609"/>
      <c r="I135" s="609"/>
      <c r="J135" s="609"/>
      <c r="K135" s="609"/>
      <c r="L135" s="609"/>
      <c r="M135" s="609"/>
      <c r="N135" s="29"/>
      <c r="O135" s="141"/>
      <c r="P135" s="141"/>
      <c r="Q135" s="141"/>
      <c r="R135" s="141"/>
      <c r="S135" s="20"/>
      <c r="T135" s="140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</row>
    <row r="136" spans="1:153" s="21" customFormat="1" ht="7.5" customHeight="1" outlineLevel="1" thickBot="1" x14ac:dyDescent="0.25">
      <c r="B136" s="142"/>
      <c r="E136" s="23"/>
      <c r="F136" s="27"/>
      <c r="G136" s="23"/>
      <c r="I136" s="23"/>
      <c r="K136" s="28"/>
      <c r="L136" s="28"/>
      <c r="M136" s="28"/>
      <c r="N136" s="28"/>
      <c r="O136" s="141"/>
      <c r="P136" s="141"/>
      <c r="Q136" s="141"/>
      <c r="R136" s="141"/>
      <c r="S136" s="20"/>
      <c r="T136" s="140"/>
      <c r="U136" s="28"/>
      <c r="V136" s="28"/>
      <c r="W136" s="29"/>
      <c r="X136" s="29"/>
      <c r="Y136" s="29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</row>
    <row r="137" spans="1:153" s="25" customFormat="1" ht="65.099999999999994" customHeight="1" outlineLevel="1" thickBot="1" x14ac:dyDescent="0.25">
      <c r="B137" s="139" t="s">
        <v>14</v>
      </c>
      <c r="C137" s="138" t="s">
        <v>15</v>
      </c>
      <c r="D137" s="137" t="s">
        <v>159</v>
      </c>
      <c r="E137" s="136" t="s">
        <v>158</v>
      </c>
      <c r="F137" s="136" t="s">
        <v>157</v>
      </c>
      <c r="G137" s="135" t="s">
        <v>156</v>
      </c>
      <c r="H137" s="134" t="s">
        <v>16</v>
      </c>
      <c r="I137" s="133" t="s">
        <v>17</v>
      </c>
      <c r="J137" s="132" t="s">
        <v>155</v>
      </c>
      <c r="K137" s="119"/>
      <c r="L137" s="131" t="s">
        <v>154</v>
      </c>
      <c r="M137" s="130" t="s">
        <v>153</v>
      </c>
      <c r="N137" s="130" t="s">
        <v>152</v>
      </c>
      <c r="O137" s="129" t="s">
        <v>151</v>
      </c>
      <c r="P137" s="129" t="s">
        <v>150</v>
      </c>
      <c r="Q137" s="128" t="s">
        <v>149</v>
      </c>
      <c r="R137" s="127" t="s">
        <v>148</v>
      </c>
      <c r="S137" s="126" t="s">
        <v>147</v>
      </c>
      <c r="T137" s="119"/>
      <c r="U137" s="117"/>
      <c r="V137" s="117"/>
      <c r="W137" s="117"/>
      <c r="X137" s="125" t="s">
        <v>14</v>
      </c>
      <c r="Y137" s="124" t="s">
        <v>15</v>
      </c>
      <c r="Z137" s="611" t="s">
        <v>146</v>
      </c>
      <c r="AA137" s="612"/>
      <c r="AB137" s="612"/>
      <c r="AC137" s="612"/>
      <c r="AD137" s="612"/>
      <c r="AE137" s="613"/>
      <c r="AF137" s="123" t="s">
        <v>145</v>
      </c>
      <c r="AG137" s="611" t="s">
        <v>144</v>
      </c>
      <c r="AH137" s="612"/>
      <c r="AI137" s="612"/>
      <c r="AJ137" s="612"/>
      <c r="AK137" s="612"/>
      <c r="AL137" s="613"/>
      <c r="AM137" s="122" t="s">
        <v>143</v>
      </c>
      <c r="AN137" s="121" t="s">
        <v>142</v>
      </c>
      <c r="AO137" s="29"/>
      <c r="AP137" s="29"/>
      <c r="AQ137" s="29"/>
      <c r="AR137" s="29"/>
      <c r="AS137" s="120"/>
      <c r="AT137" s="29"/>
      <c r="AU137" s="29"/>
      <c r="AV137" s="29"/>
      <c r="AW137" s="29"/>
      <c r="AX137" s="29"/>
      <c r="AY137" s="29"/>
      <c r="AZ137" s="120"/>
      <c r="BA137" s="29"/>
      <c r="BB137" s="29"/>
      <c r="BC137" s="29"/>
      <c r="BD137" s="29"/>
      <c r="BE137" s="29"/>
      <c r="BF137" s="29"/>
      <c r="BG137" s="29"/>
      <c r="BH137" s="120"/>
      <c r="BI137" s="29"/>
      <c r="BJ137" s="29"/>
      <c r="BK137" s="29"/>
      <c r="BL137" s="29"/>
      <c r="BM137" s="29"/>
      <c r="BN137" s="29"/>
      <c r="BO137" s="29"/>
      <c r="BP137" s="117"/>
      <c r="BQ137" s="119"/>
      <c r="BR137" s="119"/>
      <c r="BS137" s="117"/>
      <c r="BT137" s="117"/>
      <c r="BU137" s="117"/>
      <c r="BV137" s="117"/>
      <c r="BW137" s="119"/>
      <c r="BX137" s="119"/>
      <c r="BY137" s="117"/>
      <c r="BZ137" s="117"/>
      <c r="CA137" s="117"/>
      <c r="CB137" s="117"/>
      <c r="CC137" s="118"/>
      <c r="CD137" s="117"/>
      <c r="CE137" s="117"/>
      <c r="CF137" s="117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</row>
    <row r="138" spans="1:153" s="159" customFormat="1" ht="12.95" customHeight="1" outlineLevel="1" x14ac:dyDescent="0.2">
      <c r="A138" s="160"/>
      <c r="B138" s="115"/>
      <c r="C138" s="114"/>
      <c r="D138" s="113"/>
      <c r="E138" s="111"/>
      <c r="F138" s="112"/>
      <c r="G138" s="111">
        <f t="shared" ref="G138:G148" si="186">ROUND(E138*F138,2)</f>
        <v>0</v>
      </c>
      <c r="H138" s="110"/>
      <c r="I138" s="109"/>
      <c r="J138" s="108" t="str">
        <f t="shared" ref="J138:J148" si="187">IF(OR(G138="",G138=0),"",
IF(F138&gt;100%,"Fehler",
ROUND(1664/39.8*IF(E138&lt;39.8,E138*F138,G138)/365*
IF(OR(AND(DATEDIF(H138,I138,"M")=11,AF138=366),AND(W138=1,AF138=366)),365,AF138),2)))</f>
        <v/>
      </c>
      <c r="K138" s="68" t="str">
        <f t="shared" ref="K138:K148" si="188">IF(AND(H138="",I138=""),"",IF(OR(H138&lt;$E$18,H138&gt;$F$18,I138&lt;H138,I138&lt;$E$18,I138&gt;$F$18),"!!!",""))</f>
        <v/>
      </c>
      <c r="L138" s="107"/>
      <c r="M138" s="106"/>
      <c r="N138" s="106">
        <f t="shared" ref="N138:N148" si="189">L138*12+M138</f>
        <v>0</v>
      </c>
      <c r="O138" s="105" t="str">
        <f>IF(OR(D138="",D138="Honorar"),"",IF(VLOOKUP(D138,Durchschnittssätze!$A$5:$Q$48,5,FALSE)&lt;0,"entfällt für",IF(N138=0,"",ROUND((VLOOKUP(D138,Durchschnittssätze!$A$5:$Q$48,5,FALSE)/39.8*E138),2))))</f>
        <v/>
      </c>
      <c r="P138" s="105" t="str">
        <f>IF(OR(D138="",D138="Honorar"),"",IF(VLOOKUP(D138,Durchschnittssätze!$A$5:$Q$48,9,FALSE)&lt;0,"Beamte",IF(N138=0,"",ROUND((VLOOKUP(D138,Durchschnittssätze!$A$5:$Q$48,9,FALSE)/39.8*E138),2))))</f>
        <v/>
      </c>
      <c r="Q138" s="104" t="str">
        <f>IF(D138="Honorar",N138,IF(P138="Beamte",VLOOKUP(D138,Durchschnittssätze!$A$5:$Q$48,17,FALSE),IF(N138&lt;O138,"keine",ROUND(IF(AND(N138&gt;=O138,N138&lt;P138),VLOOKUP(D138,Durchschnittssätze!$A$5:$Q$48,13,FALSE),VLOOKUP(D138,Durchschnittssätze!$A$5:$Q$48,17,FALSE)),2))))</f>
        <v>keine</v>
      </c>
      <c r="R138" s="103" t="str">
        <f t="shared" ref="R138:R148" si="190">IF(D138="Honorar","",IF(P138="Beamte",D138,IF(N138&lt;O138,"Förderung",IF(AND(N138&gt;O138,N138&lt;P138),"Std.Satz 1","Std.Satz 2"))))</f>
        <v>Förderung</v>
      </c>
      <c r="S138" s="102">
        <f t="shared" ref="S138:S148" si="191">IF(OR(P138="Beamte",D138="Honorar"),ROUND(Q138*J138,2),IF(OR(N138&lt;O138,N138=0,G138=0),0,ROUND(Q138*J138,2)))</f>
        <v>0</v>
      </c>
      <c r="T138" s="151"/>
      <c r="U138" s="154"/>
      <c r="V138" s="152"/>
      <c r="W138" s="158">
        <f t="shared" ref="W138:W148" si="192">YEAR(I138)-YEAR(H138)+1</f>
        <v>1</v>
      </c>
      <c r="X138" s="157">
        <f t="shared" ref="X138:X148" si="193">B138</f>
        <v>0</v>
      </c>
      <c r="Y138" s="156">
        <f t="shared" ref="Y138:Y148" si="194">C138</f>
        <v>0</v>
      </c>
      <c r="Z138" s="58" t="e">
        <f t="shared" ref="Z138:Z148" si="195">IF(YEAR(H138)=$Z$9,$Z$9,"")</f>
        <v>#VALUE!</v>
      </c>
      <c r="AA138" s="57" t="e">
        <f t="shared" ref="AA138:AA148" si="196">IF(AND(Z138&lt;&gt;"",$W138&gt;1),Z138+1,IF(YEAR(H138)=$AA$9,$AA$9,""))</f>
        <v>#VALUE!</v>
      </c>
      <c r="AB138" s="56" t="e">
        <f t="shared" ref="AB138:AB148" si="197">IF(AND(OR(AA138&lt;&gt;"",YEAR(H138)=$AB$9),COUNT(Z138:AA138)&lt;W138),$AB$9,"")</f>
        <v>#VALUE!</v>
      </c>
      <c r="AC138" s="55" t="e">
        <f t="shared" ref="AC138:AC148" si="198">IF(AND(OR(AB138&lt;&gt;"",YEAR(H138)=$AC$9),COUNT(Z138:AB138)&lt;W138),$AC$9,"")</f>
        <v>#VALUE!</v>
      </c>
      <c r="AD138" s="54" t="e">
        <f t="shared" ref="AD138:AD148" si="199">IF(AND(OR(AC138&lt;&gt;"",YEAR(H138)=$AD$9),COUNT(Z138:AC138)&lt;W138),$AD$9,"")</f>
        <v>#VALUE!</v>
      </c>
      <c r="AE138" s="53" t="e">
        <f t="shared" ref="AE138:AE148" si="200">IF(AND(OR(AC138&lt;&gt;"",YEAR(H138)=$AD$9),COUNT(Z138:AD138)&lt;W138),$AE$9,"")</f>
        <v>#VALUE!</v>
      </c>
      <c r="AF138" s="52" t="e">
        <f t="shared" ref="AF138:AF148" si="201">SUM(AG138:AL138)</f>
        <v>#VALUE!</v>
      </c>
      <c r="AG138" s="101" t="e">
        <f t="shared" ref="AG138:AG148" si="202">IF(Z138="","",MIN(365,
IF(YEAR(H138)=YEAR(I138),DATEDIF(H138,I138,"D")+1,
DATEDIF(H138,VLOOKUP(YEAR(H138),$AM$11:$AN$20,2,FALSE),"D")+1)))</f>
        <v>#VALUE!</v>
      </c>
      <c r="AH138" s="100" t="e">
        <f t="shared" ref="AH138:AH148" si="203">IF(AA138="","",MIN(365,
IF(AND(YEAR($H138)=YEAR($I138),AA138=YEAR($H138)),DATEDIF($H138,$I138,"D")+1,
IF(AB138&lt;&gt;"",DATEDIF(MAX(VLOOKUP(AA138,$AM$11:$AP$20,3,FALSE),$H138),VLOOKUP(AA138,$AM$11:$AP$20,2,FALSE),"D")+1,
VLOOKUP(AA138,$AM$11:$AP$20,4,FALSE)-DATEDIF($I138,VLOOKUP(YEAR($I138),$AM$11:$AN$20,2,FALSE),"D")))))</f>
        <v>#VALUE!</v>
      </c>
      <c r="AI138" s="99" t="e">
        <f t="shared" ref="AI138:AI148" si="204">IF(AB138="","",MIN(365,
IF(AND(YEAR($H138)=YEAR($I138),AB138=YEAR($H138)),DATEDIF($H138,$I138,"D")+1,
IF(AC138&lt;&gt;"",DATEDIF(MAX(VLOOKUP(AB138,$AM$11:$AP$20,3,FALSE),$H138),VLOOKUP(AB138,$AM$11:$AP$20,2,FALSE),"D")+1,
VLOOKUP(AB138,$AM$11:$AP$20,4,FALSE)-DATEDIF($I138,VLOOKUP(YEAR($I138),$AM$11:$AN$20,2,FALSE),"D")))))</f>
        <v>#VALUE!</v>
      </c>
      <c r="AJ138" s="98" t="e">
        <f t="shared" ref="AJ138:AJ148" si="205">IF(AC138="","",MIN(365,
IF(AND(YEAR($H138)=YEAR($I138),AC138=YEAR($H138)),DATEDIF($H138,$I138,"D")+1,
IF(AD138&lt;&gt;"",DATEDIF(MAX(VLOOKUP(AC138,$AM$11:$AP$20,3,FALSE),$H138),VLOOKUP(AC138,$AM$11:$AP$20,2,FALSE),"D")+1,
VLOOKUP(AC138,$AM$11:$AP$20,4,FALSE)-DATEDIF($I138,VLOOKUP(YEAR($I138),$AM$11:$AN$20,2,FALSE),"D")))))</f>
        <v>#VALUE!</v>
      </c>
      <c r="AK138" s="97" t="e">
        <f t="shared" ref="AK138:AK148" si="206">IF(AD138="","",MIN(365,
IF(AND(YEAR($H138)=YEAR($I138),AD138=YEAR($H138)),DATEDIF($H138,$I138,"D")+1,
IF(AE138&lt;&gt;"",DATEDIF(MAX(VLOOKUP(AD138,$AM$11:$AP$20,3,FALSE),$H138),VLOOKUP(AD138,$AM$11:$AP$20,2,FALSE),"D")+1,
VLOOKUP(AD138,$AM$11:$AP$20,4,FALSE)-DATEDIF($I138,VLOOKUP(YEAR($I138),$AM$11:$AN$20,2,FALSE),"D")))))</f>
        <v>#VALUE!</v>
      </c>
      <c r="AL138" s="96" t="e">
        <f t="shared" ref="AL138:AL148" si="207">IF(AE138="","",MIN(365,
IF(AND(YEAR($H138)=YEAR($I138),AE138=YEAR($H138)),DATEDIF($H138,$I138,"D")+1,
VLOOKUP(AE138,$AM$11:$AP$20,4,FALSE)-DATEDIF($I138,VLOOKUP(YEAR($I138),$AM$11:$AN$20,2,FALSE),"D"))))</f>
        <v>#VALUE!</v>
      </c>
      <c r="AM138" s="45">
        <f t="shared" ref="AM138:AM148" si="208">IF(AND(D138&lt;&gt;$D$18,D138&lt;&gt;"",D138&lt;&gt;"Honorar"),1,0)</f>
        <v>0</v>
      </c>
      <c r="AN138" s="44" t="str">
        <f t="shared" ref="AN138:AN148" si="209">IF(D138="Honorar",S138,"")</f>
        <v/>
      </c>
      <c r="AO138" s="17"/>
      <c r="AP138" s="78"/>
      <c r="AQ138" s="78"/>
      <c r="AR138" s="77"/>
      <c r="AS138" s="148"/>
      <c r="AT138" s="152"/>
      <c r="AU138" s="152"/>
      <c r="AV138" s="152"/>
      <c r="AW138" s="152"/>
      <c r="AX138" s="152"/>
      <c r="AY138" s="152"/>
      <c r="AZ138" s="148"/>
      <c r="BA138" s="152"/>
      <c r="BB138" s="152"/>
      <c r="BC138" s="152"/>
      <c r="BD138" s="152"/>
      <c r="BE138" s="152"/>
      <c r="BF138" s="152"/>
      <c r="BG138" s="148"/>
      <c r="BH138" s="148"/>
      <c r="BI138" s="152"/>
      <c r="BJ138" s="152"/>
      <c r="BK138" s="152"/>
      <c r="BL138" s="152"/>
      <c r="BM138" s="152"/>
      <c r="BN138" s="152"/>
      <c r="BO138" s="148"/>
      <c r="BP138" s="149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0"/>
      <c r="CI138" s="148"/>
      <c r="CJ138" s="149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</row>
    <row r="139" spans="1:153" s="146" customFormat="1" ht="12.95" customHeight="1" outlineLevel="1" x14ac:dyDescent="0.2">
      <c r="A139" s="155"/>
      <c r="B139" s="94"/>
      <c r="C139" s="95"/>
      <c r="D139" s="92"/>
      <c r="E139" s="90"/>
      <c r="F139" s="91"/>
      <c r="G139" s="90">
        <f t="shared" si="186"/>
        <v>0</v>
      </c>
      <c r="H139" s="89"/>
      <c r="I139" s="88"/>
      <c r="J139" s="87" t="str">
        <f t="shared" si="187"/>
        <v/>
      </c>
      <c r="K139" s="68" t="str">
        <f t="shared" si="188"/>
        <v/>
      </c>
      <c r="L139" s="86"/>
      <c r="M139" s="85"/>
      <c r="N139" s="85">
        <f t="shared" si="189"/>
        <v>0</v>
      </c>
      <c r="O139" s="84" t="str">
        <f>IF(OR(D139="",D139="Honorar"),"",IF(VLOOKUP(D139,Durchschnittssätze!$A$5:$Q$48,5,FALSE)&lt;0,"entfällt für",IF(N139=0,"",ROUND((VLOOKUP(D139,Durchschnittssätze!$A$5:$Q$48,5,FALSE)/39.8*E139),2))))</f>
        <v/>
      </c>
      <c r="P139" s="84" t="str">
        <f>IF(OR(D139="",D139="Honorar"),"",IF(VLOOKUP(D139,Durchschnittssätze!$A$5:$Q$48,9,FALSE)&lt;0,"Beamte",IF(N139=0,"",ROUND((VLOOKUP(D139,Durchschnittssätze!$A$5:$Q$48,9,FALSE)/39.8*E139),2))))</f>
        <v/>
      </c>
      <c r="Q139" s="83" t="str">
        <f>IF(D139="Honorar",N139,IF(P139="Beamte",VLOOKUP(D139,Durchschnittssätze!$A$5:$Q$48,17,FALSE),IF(N139&lt;O139,"keine",ROUND(IF(AND(N139&gt;=O139,N139&lt;P139),VLOOKUP(D139,Durchschnittssätze!$A$5:$Q$48,13,FALSE),VLOOKUP(D139,Durchschnittssätze!$A$5:$Q$48,17,FALSE)),2))))</f>
        <v>keine</v>
      </c>
      <c r="R139" s="82" t="str">
        <f t="shared" si="190"/>
        <v>Förderung</v>
      </c>
      <c r="S139" s="81">
        <f t="shared" si="191"/>
        <v>0</v>
      </c>
      <c r="T139" s="151"/>
      <c r="U139" s="154"/>
      <c r="V139" s="152"/>
      <c r="W139" s="158">
        <f t="shared" si="192"/>
        <v>1</v>
      </c>
      <c r="X139" s="157">
        <f t="shared" si="193"/>
        <v>0</v>
      </c>
      <c r="Y139" s="156">
        <f t="shared" si="194"/>
        <v>0</v>
      </c>
      <c r="Z139" s="58" t="e">
        <f t="shared" si="195"/>
        <v>#VALUE!</v>
      </c>
      <c r="AA139" s="57" t="e">
        <f t="shared" si="196"/>
        <v>#VALUE!</v>
      </c>
      <c r="AB139" s="56" t="e">
        <f t="shared" si="197"/>
        <v>#VALUE!</v>
      </c>
      <c r="AC139" s="55" t="e">
        <f t="shared" si="198"/>
        <v>#VALUE!</v>
      </c>
      <c r="AD139" s="54" t="e">
        <f t="shared" si="199"/>
        <v>#VALUE!</v>
      </c>
      <c r="AE139" s="53" t="e">
        <f t="shared" si="200"/>
        <v>#VALUE!</v>
      </c>
      <c r="AF139" s="52" t="e">
        <f t="shared" si="201"/>
        <v>#VALUE!</v>
      </c>
      <c r="AG139" s="58" t="e">
        <f t="shared" si="202"/>
        <v>#VALUE!</v>
      </c>
      <c r="AH139" s="57" t="e">
        <f t="shared" si="203"/>
        <v>#VALUE!</v>
      </c>
      <c r="AI139" s="56" t="e">
        <f t="shared" si="204"/>
        <v>#VALUE!</v>
      </c>
      <c r="AJ139" s="55" t="e">
        <f t="shared" si="205"/>
        <v>#VALUE!</v>
      </c>
      <c r="AK139" s="80" t="e">
        <f t="shared" si="206"/>
        <v>#VALUE!</v>
      </c>
      <c r="AL139" s="79" t="e">
        <f t="shared" si="207"/>
        <v>#VALUE!</v>
      </c>
      <c r="AM139" s="45">
        <f t="shared" si="208"/>
        <v>0</v>
      </c>
      <c r="AN139" s="44" t="str">
        <f t="shared" si="209"/>
        <v/>
      </c>
      <c r="AO139" s="17"/>
      <c r="AP139" s="78"/>
      <c r="AQ139" s="78"/>
      <c r="AR139" s="77"/>
      <c r="AS139" s="148"/>
      <c r="AT139" s="152"/>
      <c r="AU139" s="152"/>
      <c r="AV139" s="152"/>
      <c r="AW139" s="152"/>
      <c r="AX139" s="152"/>
      <c r="AY139" s="152"/>
      <c r="AZ139" s="148"/>
      <c r="BA139" s="152"/>
      <c r="BB139" s="152"/>
      <c r="BC139" s="152"/>
      <c r="BD139" s="152"/>
      <c r="BE139" s="152"/>
      <c r="BF139" s="152"/>
      <c r="BG139" s="148"/>
      <c r="BH139" s="148"/>
      <c r="BI139" s="152"/>
      <c r="BJ139" s="152"/>
      <c r="BK139" s="152"/>
      <c r="BL139" s="152"/>
      <c r="BM139" s="152"/>
      <c r="BN139" s="152"/>
      <c r="BO139" s="147"/>
      <c r="BP139" s="149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0"/>
      <c r="CI139" s="148"/>
      <c r="CJ139" s="149"/>
      <c r="CK139" s="148"/>
      <c r="CL139" s="148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  <c r="EQ139" s="147"/>
      <c r="ER139" s="147"/>
      <c r="ES139" s="147"/>
      <c r="ET139" s="147"/>
      <c r="EU139" s="147"/>
      <c r="EV139" s="147"/>
      <c r="EW139" s="147"/>
    </row>
    <row r="140" spans="1:153" s="146" customFormat="1" ht="12.95" customHeight="1" outlineLevel="1" x14ac:dyDescent="0.2">
      <c r="A140" s="155"/>
      <c r="B140" s="94"/>
      <c r="C140" s="95"/>
      <c r="D140" s="92"/>
      <c r="E140" s="90"/>
      <c r="F140" s="91"/>
      <c r="G140" s="90">
        <f t="shared" si="186"/>
        <v>0</v>
      </c>
      <c r="H140" s="89"/>
      <c r="I140" s="88"/>
      <c r="J140" s="87" t="str">
        <f t="shared" si="187"/>
        <v/>
      </c>
      <c r="K140" s="68" t="str">
        <f t="shared" si="188"/>
        <v/>
      </c>
      <c r="L140" s="86"/>
      <c r="M140" s="85"/>
      <c r="N140" s="85">
        <f t="shared" si="189"/>
        <v>0</v>
      </c>
      <c r="O140" s="84" t="str">
        <f>IF(OR(D140="",D140="Honorar"),"",IF(VLOOKUP(D140,Durchschnittssätze!$A$5:$Q$48,5,FALSE)&lt;0,"entfällt für",IF(N140=0,"",ROUND((VLOOKUP(D140,Durchschnittssätze!$A$5:$Q$48,5,FALSE)/39.8*E140),2))))</f>
        <v/>
      </c>
      <c r="P140" s="84" t="str">
        <f>IF(OR(D140="",D140="Honorar"),"",IF(VLOOKUP(D140,Durchschnittssätze!$A$5:$Q$48,9,FALSE)&lt;0,"Beamte",IF(N140=0,"",ROUND((VLOOKUP(D140,Durchschnittssätze!$A$5:$Q$48,9,FALSE)/39.8*E140),2))))</f>
        <v/>
      </c>
      <c r="Q140" s="83" t="str">
        <f>IF(D140="Honorar",N140,IF(P140="Beamte",VLOOKUP(D140,Durchschnittssätze!$A$5:$Q$48,17,FALSE),IF(N140&lt;O140,"keine",ROUND(IF(AND(N140&gt;=O140,N140&lt;P140),VLOOKUP(D140,Durchschnittssätze!$A$5:$Q$48,13,FALSE),VLOOKUP(D140,Durchschnittssätze!$A$5:$Q$48,17,FALSE)),2))))</f>
        <v>keine</v>
      </c>
      <c r="R140" s="82" t="str">
        <f t="shared" si="190"/>
        <v>Förderung</v>
      </c>
      <c r="S140" s="81">
        <f t="shared" si="191"/>
        <v>0</v>
      </c>
      <c r="T140" s="151"/>
      <c r="U140" s="154"/>
      <c r="V140" s="152"/>
      <c r="W140" s="158">
        <f t="shared" si="192"/>
        <v>1</v>
      </c>
      <c r="X140" s="157">
        <f t="shared" si="193"/>
        <v>0</v>
      </c>
      <c r="Y140" s="156">
        <f t="shared" si="194"/>
        <v>0</v>
      </c>
      <c r="Z140" s="58" t="e">
        <f t="shared" si="195"/>
        <v>#VALUE!</v>
      </c>
      <c r="AA140" s="57" t="e">
        <f t="shared" si="196"/>
        <v>#VALUE!</v>
      </c>
      <c r="AB140" s="56" t="e">
        <f t="shared" si="197"/>
        <v>#VALUE!</v>
      </c>
      <c r="AC140" s="55" t="e">
        <f t="shared" si="198"/>
        <v>#VALUE!</v>
      </c>
      <c r="AD140" s="54" t="e">
        <f t="shared" si="199"/>
        <v>#VALUE!</v>
      </c>
      <c r="AE140" s="53" t="e">
        <f t="shared" si="200"/>
        <v>#VALUE!</v>
      </c>
      <c r="AF140" s="52" t="e">
        <f t="shared" si="201"/>
        <v>#VALUE!</v>
      </c>
      <c r="AG140" s="58" t="e">
        <f t="shared" si="202"/>
        <v>#VALUE!</v>
      </c>
      <c r="AH140" s="57" t="e">
        <f t="shared" si="203"/>
        <v>#VALUE!</v>
      </c>
      <c r="AI140" s="56" t="e">
        <f t="shared" si="204"/>
        <v>#VALUE!</v>
      </c>
      <c r="AJ140" s="55" t="e">
        <f t="shared" si="205"/>
        <v>#VALUE!</v>
      </c>
      <c r="AK140" s="80" t="e">
        <f t="shared" si="206"/>
        <v>#VALUE!</v>
      </c>
      <c r="AL140" s="79" t="e">
        <f t="shared" si="207"/>
        <v>#VALUE!</v>
      </c>
      <c r="AM140" s="45">
        <f t="shared" si="208"/>
        <v>0</v>
      </c>
      <c r="AN140" s="44" t="str">
        <f t="shared" si="209"/>
        <v/>
      </c>
      <c r="AO140" s="17"/>
      <c r="AP140" s="78"/>
      <c r="AQ140" s="78"/>
      <c r="AR140" s="77"/>
      <c r="AS140" s="148"/>
      <c r="AT140" s="152"/>
      <c r="AU140" s="152"/>
      <c r="AV140" s="152"/>
      <c r="AW140" s="152"/>
      <c r="AX140" s="152"/>
      <c r="AY140" s="152"/>
      <c r="AZ140" s="148"/>
      <c r="BA140" s="152"/>
      <c r="BB140" s="152"/>
      <c r="BC140" s="152"/>
      <c r="BD140" s="152"/>
      <c r="BE140" s="152"/>
      <c r="BF140" s="152"/>
      <c r="BG140" s="148"/>
      <c r="BH140" s="148"/>
      <c r="BI140" s="152"/>
      <c r="BJ140" s="152"/>
      <c r="BK140" s="152"/>
      <c r="BL140" s="152"/>
      <c r="BM140" s="152"/>
      <c r="BN140" s="152"/>
      <c r="BO140" s="147"/>
      <c r="BP140" s="149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0"/>
      <c r="CI140" s="148"/>
      <c r="CJ140" s="149"/>
      <c r="CK140" s="148"/>
      <c r="CL140" s="148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</row>
    <row r="141" spans="1:153" s="146" customFormat="1" ht="12.95" customHeight="1" outlineLevel="1" x14ac:dyDescent="0.2">
      <c r="A141" s="155"/>
      <c r="B141" s="94"/>
      <c r="C141" s="93"/>
      <c r="D141" s="92"/>
      <c r="E141" s="90"/>
      <c r="F141" s="91"/>
      <c r="G141" s="90">
        <f t="shared" si="186"/>
        <v>0</v>
      </c>
      <c r="H141" s="89"/>
      <c r="I141" s="88"/>
      <c r="J141" s="87" t="str">
        <f t="shared" si="187"/>
        <v/>
      </c>
      <c r="K141" s="68" t="str">
        <f t="shared" si="188"/>
        <v/>
      </c>
      <c r="L141" s="86"/>
      <c r="M141" s="85"/>
      <c r="N141" s="85">
        <f t="shared" si="189"/>
        <v>0</v>
      </c>
      <c r="O141" s="84" t="str">
        <f>IF(OR(D141="",D141="Honorar"),"",IF(VLOOKUP(D141,Durchschnittssätze!$A$5:$Q$48,5,FALSE)&lt;0,"entfällt für",IF(N141=0,"",ROUND((VLOOKUP(D141,Durchschnittssätze!$A$5:$Q$48,5,FALSE)/39.8*E141),2))))</f>
        <v/>
      </c>
      <c r="P141" s="84" t="str">
        <f>IF(OR(D141="",D141="Honorar"),"",IF(VLOOKUP(D141,Durchschnittssätze!$A$5:$Q$48,9,FALSE)&lt;0,"Beamte",IF(N141=0,"",ROUND((VLOOKUP(D141,Durchschnittssätze!$A$5:$Q$48,9,FALSE)/39.8*E141),2))))</f>
        <v/>
      </c>
      <c r="Q141" s="83" t="str">
        <f>IF(D141="Honorar",N141,IF(P141="Beamte",VLOOKUP(D141,Durchschnittssätze!$A$5:$Q$48,17,FALSE),IF(N141&lt;O141,"keine",ROUND(IF(AND(N141&gt;=O141,N141&lt;P141),VLOOKUP(D141,Durchschnittssätze!$A$5:$Q$48,13,FALSE),VLOOKUP(D141,Durchschnittssätze!$A$5:$Q$48,17,FALSE)),2))))</f>
        <v>keine</v>
      </c>
      <c r="R141" s="82" t="str">
        <f t="shared" si="190"/>
        <v>Förderung</v>
      </c>
      <c r="S141" s="81">
        <f t="shared" si="191"/>
        <v>0</v>
      </c>
      <c r="T141" s="151"/>
      <c r="U141" s="154"/>
      <c r="V141" s="152"/>
      <c r="W141" s="158">
        <f t="shared" si="192"/>
        <v>1</v>
      </c>
      <c r="X141" s="157">
        <f t="shared" si="193"/>
        <v>0</v>
      </c>
      <c r="Y141" s="156">
        <f t="shared" si="194"/>
        <v>0</v>
      </c>
      <c r="Z141" s="58" t="e">
        <f t="shared" si="195"/>
        <v>#VALUE!</v>
      </c>
      <c r="AA141" s="57" t="e">
        <f t="shared" si="196"/>
        <v>#VALUE!</v>
      </c>
      <c r="AB141" s="56" t="e">
        <f t="shared" si="197"/>
        <v>#VALUE!</v>
      </c>
      <c r="AC141" s="55" t="e">
        <f t="shared" si="198"/>
        <v>#VALUE!</v>
      </c>
      <c r="AD141" s="54" t="e">
        <f t="shared" si="199"/>
        <v>#VALUE!</v>
      </c>
      <c r="AE141" s="53" t="e">
        <f t="shared" si="200"/>
        <v>#VALUE!</v>
      </c>
      <c r="AF141" s="52" t="e">
        <f t="shared" si="201"/>
        <v>#VALUE!</v>
      </c>
      <c r="AG141" s="58" t="e">
        <f t="shared" si="202"/>
        <v>#VALUE!</v>
      </c>
      <c r="AH141" s="57" t="e">
        <f t="shared" si="203"/>
        <v>#VALUE!</v>
      </c>
      <c r="AI141" s="56" t="e">
        <f t="shared" si="204"/>
        <v>#VALUE!</v>
      </c>
      <c r="AJ141" s="55" t="e">
        <f t="shared" si="205"/>
        <v>#VALUE!</v>
      </c>
      <c r="AK141" s="80" t="e">
        <f t="shared" si="206"/>
        <v>#VALUE!</v>
      </c>
      <c r="AL141" s="79" t="e">
        <f t="shared" si="207"/>
        <v>#VALUE!</v>
      </c>
      <c r="AM141" s="45">
        <f t="shared" si="208"/>
        <v>0</v>
      </c>
      <c r="AN141" s="44" t="str">
        <f t="shared" si="209"/>
        <v/>
      </c>
      <c r="AO141" s="17"/>
      <c r="AP141" s="78"/>
      <c r="AQ141" s="78"/>
      <c r="AR141" s="77"/>
      <c r="AS141" s="148"/>
      <c r="AT141" s="152"/>
      <c r="AU141" s="152"/>
      <c r="AV141" s="152"/>
      <c r="AW141" s="152"/>
      <c r="AX141" s="152"/>
      <c r="AY141" s="152"/>
      <c r="AZ141" s="148"/>
      <c r="BA141" s="152"/>
      <c r="BB141" s="152"/>
      <c r="BC141" s="152"/>
      <c r="BD141" s="152"/>
      <c r="BE141" s="152"/>
      <c r="BF141" s="152"/>
      <c r="BG141" s="148"/>
      <c r="BH141" s="148"/>
      <c r="BI141" s="152"/>
      <c r="BJ141" s="152"/>
      <c r="BK141" s="152"/>
      <c r="BL141" s="152"/>
      <c r="BM141" s="152"/>
      <c r="BN141" s="152"/>
      <c r="BO141" s="147"/>
      <c r="BP141" s="149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0"/>
      <c r="CI141" s="148"/>
      <c r="CJ141" s="149"/>
      <c r="CK141" s="148"/>
      <c r="CL141" s="148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</row>
    <row r="142" spans="1:153" s="146" customFormat="1" ht="12.95" customHeight="1" outlineLevel="1" x14ac:dyDescent="0.2">
      <c r="A142" s="155"/>
      <c r="B142" s="94"/>
      <c r="C142" s="95"/>
      <c r="D142" s="92"/>
      <c r="E142" s="90"/>
      <c r="F142" s="91"/>
      <c r="G142" s="90">
        <f t="shared" si="186"/>
        <v>0</v>
      </c>
      <c r="H142" s="89"/>
      <c r="I142" s="88"/>
      <c r="J142" s="87" t="str">
        <f t="shared" si="187"/>
        <v/>
      </c>
      <c r="K142" s="68" t="str">
        <f t="shared" si="188"/>
        <v/>
      </c>
      <c r="L142" s="86"/>
      <c r="M142" s="85"/>
      <c r="N142" s="85">
        <f t="shared" si="189"/>
        <v>0</v>
      </c>
      <c r="O142" s="84" t="str">
        <f>IF(OR(D142="",D142="Honorar"),"",IF(VLOOKUP(D142,Durchschnittssätze!$A$5:$Q$48,5,FALSE)&lt;0,"entfällt für",IF(N142=0,"",ROUND((VLOOKUP(D142,Durchschnittssätze!$A$5:$Q$48,5,FALSE)/39.8*E142),2))))</f>
        <v/>
      </c>
      <c r="P142" s="84" t="str">
        <f>IF(OR(D142="",D142="Honorar"),"",IF(VLOOKUP(D142,Durchschnittssätze!$A$5:$Q$48,9,FALSE)&lt;0,"Beamte",IF(N142=0,"",ROUND((VLOOKUP(D142,Durchschnittssätze!$A$5:$Q$48,9,FALSE)/39.8*E142),2))))</f>
        <v/>
      </c>
      <c r="Q142" s="83" t="str">
        <f>IF(D142="Honorar",N142,IF(P142="Beamte",VLOOKUP(D142,Durchschnittssätze!$A$5:$Q$48,17,FALSE),IF(N142&lt;O142,"keine",ROUND(IF(AND(N142&gt;=O142,N142&lt;P142),VLOOKUP(D142,Durchschnittssätze!$A$5:$Q$48,13,FALSE),VLOOKUP(D142,Durchschnittssätze!$A$5:$Q$48,17,FALSE)),2))))</f>
        <v>keine</v>
      </c>
      <c r="R142" s="82" t="str">
        <f t="shared" si="190"/>
        <v>Förderung</v>
      </c>
      <c r="S142" s="81">
        <f t="shared" si="191"/>
        <v>0</v>
      </c>
      <c r="T142" s="151"/>
      <c r="U142" s="154"/>
      <c r="V142" s="152"/>
      <c r="W142" s="158">
        <f t="shared" si="192"/>
        <v>1</v>
      </c>
      <c r="X142" s="157">
        <f t="shared" si="193"/>
        <v>0</v>
      </c>
      <c r="Y142" s="156">
        <f t="shared" si="194"/>
        <v>0</v>
      </c>
      <c r="Z142" s="58" t="e">
        <f t="shared" si="195"/>
        <v>#VALUE!</v>
      </c>
      <c r="AA142" s="57" t="e">
        <f t="shared" si="196"/>
        <v>#VALUE!</v>
      </c>
      <c r="AB142" s="56" t="e">
        <f t="shared" si="197"/>
        <v>#VALUE!</v>
      </c>
      <c r="AC142" s="55" t="e">
        <f t="shared" si="198"/>
        <v>#VALUE!</v>
      </c>
      <c r="AD142" s="54" t="e">
        <f t="shared" si="199"/>
        <v>#VALUE!</v>
      </c>
      <c r="AE142" s="53" t="e">
        <f t="shared" si="200"/>
        <v>#VALUE!</v>
      </c>
      <c r="AF142" s="52" t="e">
        <f t="shared" si="201"/>
        <v>#VALUE!</v>
      </c>
      <c r="AG142" s="58" t="e">
        <f t="shared" si="202"/>
        <v>#VALUE!</v>
      </c>
      <c r="AH142" s="57" t="e">
        <f t="shared" si="203"/>
        <v>#VALUE!</v>
      </c>
      <c r="AI142" s="56" t="e">
        <f t="shared" si="204"/>
        <v>#VALUE!</v>
      </c>
      <c r="AJ142" s="55" t="e">
        <f t="shared" si="205"/>
        <v>#VALUE!</v>
      </c>
      <c r="AK142" s="80" t="e">
        <f t="shared" si="206"/>
        <v>#VALUE!</v>
      </c>
      <c r="AL142" s="79" t="e">
        <f t="shared" si="207"/>
        <v>#VALUE!</v>
      </c>
      <c r="AM142" s="45">
        <f t="shared" si="208"/>
        <v>0</v>
      </c>
      <c r="AN142" s="44" t="str">
        <f t="shared" si="209"/>
        <v/>
      </c>
      <c r="AO142" s="17"/>
      <c r="AP142" s="78"/>
      <c r="AQ142" s="78"/>
      <c r="AR142" s="77"/>
      <c r="AS142" s="148"/>
      <c r="AT142" s="152"/>
      <c r="AU142" s="152"/>
      <c r="AV142" s="152"/>
      <c r="AW142" s="152"/>
      <c r="AX142" s="152"/>
      <c r="AY142" s="152"/>
      <c r="AZ142" s="148"/>
      <c r="BA142" s="152"/>
      <c r="BB142" s="152"/>
      <c r="BC142" s="152"/>
      <c r="BD142" s="152"/>
      <c r="BE142" s="152"/>
      <c r="BF142" s="152"/>
      <c r="BG142" s="148"/>
      <c r="BH142" s="148"/>
      <c r="BI142" s="152"/>
      <c r="BJ142" s="152"/>
      <c r="BK142" s="152"/>
      <c r="BL142" s="152"/>
      <c r="BM142" s="152"/>
      <c r="BN142" s="152"/>
      <c r="BO142" s="147"/>
      <c r="BP142" s="149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0"/>
      <c r="CI142" s="148"/>
      <c r="CJ142" s="149"/>
      <c r="CK142" s="148"/>
      <c r="CL142" s="148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</row>
    <row r="143" spans="1:153" s="146" customFormat="1" ht="12.95" customHeight="1" outlineLevel="1" x14ac:dyDescent="0.2">
      <c r="A143" s="155"/>
      <c r="B143" s="94"/>
      <c r="C143" s="95"/>
      <c r="D143" s="92"/>
      <c r="E143" s="90"/>
      <c r="F143" s="91"/>
      <c r="G143" s="90">
        <f t="shared" si="186"/>
        <v>0</v>
      </c>
      <c r="H143" s="89"/>
      <c r="I143" s="88"/>
      <c r="J143" s="87" t="str">
        <f t="shared" si="187"/>
        <v/>
      </c>
      <c r="K143" s="68" t="str">
        <f t="shared" si="188"/>
        <v/>
      </c>
      <c r="L143" s="86"/>
      <c r="M143" s="85"/>
      <c r="N143" s="85">
        <f t="shared" si="189"/>
        <v>0</v>
      </c>
      <c r="O143" s="84" t="str">
        <f>IF(OR(D143="",D143="Honorar"),"",IF(VLOOKUP(D143,Durchschnittssätze!$A$5:$Q$48,5,FALSE)&lt;0,"entfällt für",IF(N143=0,"",ROUND((VLOOKUP(D143,Durchschnittssätze!$A$5:$Q$48,5,FALSE)/39.8*E143),2))))</f>
        <v/>
      </c>
      <c r="P143" s="84" t="str">
        <f>IF(OR(D143="",D143="Honorar"),"",IF(VLOOKUP(D143,Durchschnittssätze!$A$5:$Q$48,9,FALSE)&lt;0,"Beamte",IF(N143=0,"",ROUND((VLOOKUP(D143,Durchschnittssätze!$A$5:$Q$48,9,FALSE)/39.8*E143),2))))</f>
        <v/>
      </c>
      <c r="Q143" s="83" t="str">
        <f>IF(D143="Honorar",N143,IF(P143="Beamte",VLOOKUP(D143,Durchschnittssätze!$A$5:$Q$48,17,FALSE),IF(N143&lt;O143,"keine",ROUND(IF(AND(N143&gt;=O143,N143&lt;P143),VLOOKUP(D143,Durchschnittssätze!$A$5:$Q$48,13,FALSE),VLOOKUP(D143,Durchschnittssätze!$A$5:$Q$48,17,FALSE)),2))))</f>
        <v>keine</v>
      </c>
      <c r="R143" s="82" t="str">
        <f t="shared" si="190"/>
        <v>Förderung</v>
      </c>
      <c r="S143" s="81">
        <f t="shared" si="191"/>
        <v>0</v>
      </c>
      <c r="T143" s="151"/>
      <c r="U143" s="154"/>
      <c r="V143" s="152"/>
      <c r="W143" s="158">
        <f t="shared" si="192"/>
        <v>1</v>
      </c>
      <c r="X143" s="157">
        <f t="shared" si="193"/>
        <v>0</v>
      </c>
      <c r="Y143" s="156">
        <f t="shared" si="194"/>
        <v>0</v>
      </c>
      <c r="Z143" s="58" t="e">
        <f t="shared" si="195"/>
        <v>#VALUE!</v>
      </c>
      <c r="AA143" s="57" t="e">
        <f t="shared" si="196"/>
        <v>#VALUE!</v>
      </c>
      <c r="AB143" s="56" t="e">
        <f t="shared" si="197"/>
        <v>#VALUE!</v>
      </c>
      <c r="AC143" s="55" t="e">
        <f t="shared" si="198"/>
        <v>#VALUE!</v>
      </c>
      <c r="AD143" s="54" t="e">
        <f t="shared" si="199"/>
        <v>#VALUE!</v>
      </c>
      <c r="AE143" s="53" t="e">
        <f t="shared" si="200"/>
        <v>#VALUE!</v>
      </c>
      <c r="AF143" s="52" t="e">
        <f t="shared" si="201"/>
        <v>#VALUE!</v>
      </c>
      <c r="AG143" s="58" t="e">
        <f t="shared" si="202"/>
        <v>#VALUE!</v>
      </c>
      <c r="AH143" s="57" t="e">
        <f t="shared" si="203"/>
        <v>#VALUE!</v>
      </c>
      <c r="AI143" s="56" t="e">
        <f t="shared" si="204"/>
        <v>#VALUE!</v>
      </c>
      <c r="AJ143" s="55" t="e">
        <f t="shared" si="205"/>
        <v>#VALUE!</v>
      </c>
      <c r="AK143" s="80" t="e">
        <f t="shared" si="206"/>
        <v>#VALUE!</v>
      </c>
      <c r="AL143" s="79" t="e">
        <f t="shared" si="207"/>
        <v>#VALUE!</v>
      </c>
      <c r="AM143" s="45">
        <f t="shared" si="208"/>
        <v>0</v>
      </c>
      <c r="AN143" s="44" t="str">
        <f t="shared" si="209"/>
        <v/>
      </c>
      <c r="AO143" s="17"/>
      <c r="AP143" s="78"/>
      <c r="AQ143" s="78"/>
      <c r="AR143" s="77"/>
      <c r="AS143" s="148"/>
      <c r="AT143" s="152"/>
      <c r="AU143" s="152"/>
      <c r="AV143" s="152"/>
      <c r="AW143" s="152"/>
      <c r="AX143" s="152"/>
      <c r="AY143" s="152"/>
      <c r="AZ143" s="148"/>
      <c r="BA143" s="152"/>
      <c r="BB143" s="152"/>
      <c r="BC143" s="152"/>
      <c r="BD143" s="152"/>
      <c r="BE143" s="152"/>
      <c r="BF143" s="152"/>
      <c r="BG143" s="148"/>
      <c r="BH143" s="148"/>
      <c r="BI143" s="152"/>
      <c r="BJ143" s="152"/>
      <c r="BK143" s="152"/>
      <c r="BL143" s="152"/>
      <c r="BM143" s="152"/>
      <c r="BN143" s="152"/>
      <c r="BO143" s="147"/>
      <c r="BP143" s="149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0"/>
      <c r="CI143" s="148"/>
      <c r="CJ143" s="149"/>
      <c r="CK143" s="148"/>
      <c r="CL143" s="148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  <c r="EQ143" s="147"/>
      <c r="ER143" s="147"/>
      <c r="ES143" s="147"/>
      <c r="ET143" s="147"/>
      <c r="EU143" s="147"/>
      <c r="EV143" s="147"/>
      <c r="EW143" s="147"/>
    </row>
    <row r="144" spans="1:153" s="146" customFormat="1" ht="12.95" customHeight="1" outlineLevel="1" x14ac:dyDescent="0.2">
      <c r="A144" s="155"/>
      <c r="B144" s="94"/>
      <c r="C144" s="93"/>
      <c r="D144" s="92"/>
      <c r="E144" s="90"/>
      <c r="F144" s="91"/>
      <c r="G144" s="90">
        <f t="shared" si="186"/>
        <v>0</v>
      </c>
      <c r="H144" s="89"/>
      <c r="I144" s="88"/>
      <c r="J144" s="87" t="str">
        <f t="shared" si="187"/>
        <v/>
      </c>
      <c r="K144" s="68" t="str">
        <f t="shared" si="188"/>
        <v/>
      </c>
      <c r="L144" s="86"/>
      <c r="M144" s="85"/>
      <c r="N144" s="85">
        <f t="shared" si="189"/>
        <v>0</v>
      </c>
      <c r="O144" s="84" t="str">
        <f>IF(OR(D144="",D144="Honorar"),"",IF(VLOOKUP(D144,Durchschnittssätze!$A$5:$Q$48,5,FALSE)&lt;0,"entfällt für",IF(N144=0,"",ROUND((VLOOKUP(D144,Durchschnittssätze!$A$5:$Q$48,5,FALSE)/39.8*E144),2))))</f>
        <v/>
      </c>
      <c r="P144" s="84" t="str">
        <f>IF(OR(D144="",D144="Honorar"),"",IF(VLOOKUP(D144,Durchschnittssätze!$A$5:$Q$48,9,FALSE)&lt;0,"Beamte",IF(N144=0,"",ROUND((VLOOKUP(D144,Durchschnittssätze!$A$5:$Q$48,9,FALSE)/39.8*E144),2))))</f>
        <v/>
      </c>
      <c r="Q144" s="83" t="str">
        <f>IF(D144="Honorar",N144,IF(P144="Beamte",VLOOKUP(D144,Durchschnittssätze!$A$5:$Q$48,17,FALSE),IF(N144&lt;O144,"keine",ROUND(IF(AND(N144&gt;=O144,N144&lt;P144),VLOOKUP(D144,Durchschnittssätze!$A$5:$Q$48,13,FALSE),VLOOKUP(D144,Durchschnittssätze!$A$5:$Q$48,17,FALSE)),2))))</f>
        <v>keine</v>
      </c>
      <c r="R144" s="82" t="str">
        <f t="shared" si="190"/>
        <v>Förderung</v>
      </c>
      <c r="S144" s="81">
        <f t="shared" si="191"/>
        <v>0</v>
      </c>
      <c r="T144" s="151"/>
      <c r="U144" s="154"/>
      <c r="V144" s="152"/>
      <c r="W144" s="158">
        <f t="shared" si="192"/>
        <v>1</v>
      </c>
      <c r="X144" s="157">
        <f t="shared" si="193"/>
        <v>0</v>
      </c>
      <c r="Y144" s="156">
        <f t="shared" si="194"/>
        <v>0</v>
      </c>
      <c r="Z144" s="58" t="e">
        <f t="shared" si="195"/>
        <v>#VALUE!</v>
      </c>
      <c r="AA144" s="57" t="e">
        <f t="shared" si="196"/>
        <v>#VALUE!</v>
      </c>
      <c r="AB144" s="56" t="e">
        <f t="shared" si="197"/>
        <v>#VALUE!</v>
      </c>
      <c r="AC144" s="55" t="e">
        <f t="shared" si="198"/>
        <v>#VALUE!</v>
      </c>
      <c r="AD144" s="54" t="e">
        <f t="shared" si="199"/>
        <v>#VALUE!</v>
      </c>
      <c r="AE144" s="53" t="e">
        <f t="shared" si="200"/>
        <v>#VALUE!</v>
      </c>
      <c r="AF144" s="52" t="e">
        <f t="shared" si="201"/>
        <v>#VALUE!</v>
      </c>
      <c r="AG144" s="58" t="e">
        <f t="shared" si="202"/>
        <v>#VALUE!</v>
      </c>
      <c r="AH144" s="57" t="e">
        <f t="shared" si="203"/>
        <v>#VALUE!</v>
      </c>
      <c r="AI144" s="56" t="e">
        <f t="shared" si="204"/>
        <v>#VALUE!</v>
      </c>
      <c r="AJ144" s="55" t="e">
        <f t="shared" si="205"/>
        <v>#VALUE!</v>
      </c>
      <c r="AK144" s="80" t="e">
        <f t="shared" si="206"/>
        <v>#VALUE!</v>
      </c>
      <c r="AL144" s="79" t="e">
        <f t="shared" si="207"/>
        <v>#VALUE!</v>
      </c>
      <c r="AM144" s="45">
        <f t="shared" si="208"/>
        <v>0</v>
      </c>
      <c r="AN144" s="44" t="str">
        <f t="shared" si="209"/>
        <v/>
      </c>
      <c r="AO144" s="17"/>
      <c r="AP144" s="78"/>
      <c r="AQ144" s="78"/>
      <c r="AR144" s="77"/>
      <c r="AS144" s="148"/>
      <c r="AT144" s="152"/>
      <c r="AU144" s="152"/>
      <c r="AV144" s="152"/>
      <c r="AW144" s="152"/>
      <c r="AX144" s="152"/>
      <c r="AY144" s="152"/>
      <c r="AZ144" s="148"/>
      <c r="BA144" s="152"/>
      <c r="BB144" s="152"/>
      <c r="BC144" s="152"/>
      <c r="BD144" s="152"/>
      <c r="BE144" s="152"/>
      <c r="BF144" s="152"/>
      <c r="BG144" s="148"/>
      <c r="BH144" s="148"/>
      <c r="BI144" s="152"/>
      <c r="BJ144" s="152"/>
      <c r="BK144" s="152"/>
      <c r="BL144" s="152"/>
      <c r="BM144" s="152"/>
      <c r="BN144" s="152"/>
      <c r="BO144" s="147"/>
      <c r="BP144" s="149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0"/>
      <c r="CI144" s="148"/>
      <c r="CJ144" s="149"/>
      <c r="CK144" s="148"/>
      <c r="CL144" s="148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</row>
    <row r="145" spans="1:153" s="146" customFormat="1" ht="12.95" customHeight="1" outlineLevel="1" x14ac:dyDescent="0.2">
      <c r="A145" s="155"/>
      <c r="B145" s="94"/>
      <c r="C145" s="95"/>
      <c r="D145" s="92"/>
      <c r="E145" s="90"/>
      <c r="F145" s="91"/>
      <c r="G145" s="90">
        <f t="shared" si="186"/>
        <v>0</v>
      </c>
      <c r="H145" s="89"/>
      <c r="I145" s="88"/>
      <c r="J145" s="87" t="str">
        <f t="shared" si="187"/>
        <v/>
      </c>
      <c r="K145" s="68" t="str">
        <f t="shared" si="188"/>
        <v/>
      </c>
      <c r="L145" s="86"/>
      <c r="M145" s="85"/>
      <c r="N145" s="85">
        <f t="shared" si="189"/>
        <v>0</v>
      </c>
      <c r="O145" s="84" t="str">
        <f>IF(OR(D145="",D145="Honorar"),"",IF(VLOOKUP(D145,Durchschnittssätze!$A$5:$Q$48,5,FALSE)&lt;0,"entfällt für",IF(N145=0,"",ROUND((VLOOKUP(D145,Durchschnittssätze!$A$5:$Q$48,5,FALSE)/39.8*E145),2))))</f>
        <v/>
      </c>
      <c r="P145" s="84" t="str">
        <f>IF(OR(D145="",D145="Honorar"),"",IF(VLOOKUP(D145,Durchschnittssätze!$A$5:$Q$48,9,FALSE)&lt;0,"Beamte",IF(N145=0,"",ROUND((VLOOKUP(D145,Durchschnittssätze!$A$5:$Q$48,9,FALSE)/39.8*E145),2))))</f>
        <v/>
      </c>
      <c r="Q145" s="83" t="str">
        <f>IF(D145="Honorar",N145,IF(P145="Beamte",VLOOKUP(D145,Durchschnittssätze!$A$5:$Q$48,17,FALSE),IF(N145&lt;O145,"keine",ROUND(IF(AND(N145&gt;=O145,N145&lt;P145),VLOOKUP(D145,Durchschnittssätze!$A$5:$Q$48,13,FALSE),VLOOKUP(D145,Durchschnittssätze!$A$5:$Q$48,17,FALSE)),2))))</f>
        <v>keine</v>
      </c>
      <c r="R145" s="82" t="str">
        <f t="shared" si="190"/>
        <v>Förderung</v>
      </c>
      <c r="S145" s="81">
        <f t="shared" si="191"/>
        <v>0</v>
      </c>
      <c r="T145" s="151"/>
      <c r="U145" s="154"/>
      <c r="V145" s="152"/>
      <c r="W145" s="158">
        <f t="shared" si="192"/>
        <v>1</v>
      </c>
      <c r="X145" s="157">
        <f t="shared" si="193"/>
        <v>0</v>
      </c>
      <c r="Y145" s="156">
        <f t="shared" si="194"/>
        <v>0</v>
      </c>
      <c r="Z145" s="58" t="e">
        <f t="shared" si="195"/>
        <v>#VALUE!</v>
      </c>
      <c r="AA145" s="57" t="e">
        <f t="shared" si="196"/>
        <v>#VALUE!</v>
      </c>
      <c r="AB145" s="56" t="e">
        <f t="shared" si="197"/>
        <v>#VALUE!</v>
      </c>
      <c r="AC145" s="55" t="e">
        <f t="shared" si="198"/>
        <v>#VALUE!</v>
      </c>
      <c r="AD145" s="54" t="e">
        <f t="shared" si="199"/>
        <v>#VALUE!</v>
      </c>
      <c r="AE145" s="53" t="e">
        <f t="shared" si="200"/>
        <v>#VALUE!</v>
      </c>
      <c r="AF145" s="52" t="e">
        <f t="shared" si="201"/>
        <v>#VALUE!</v>
      </c>
      <c r="AG145" s="58" t="e">
        <f t="shared" si="202"/>
        <v>#VALUE!</v>
      </c>
      <c r="AH145" s="57" t="e">
        <f t="shared" si="203"/>
        <v>#VALUE!</v>
      </c>
      <c r="AI145" s="56" t="e">
        <f t="shared" si="204"/>
        <v>#VALUE!</v>
      </c>
      <c r="AJ145" s="55" t="e">
        <f t="shared" si="205"/>
        <v>#VALUE!</v>
      </c>
      <c r="AK145" s="80" t="e">
        <f t="shared" si="206"/>
        <v>#VALUE!</v>
      </c>
      <c r="AL145" s="79" t="e">
        <f t="shared" si="207"/>
        <v>#VALUE!</v>
      </c>
      <c r="AM145" s="45">
        <f t="shared" si="208"/>
        <v>0</v>
      </c>
      <c r="AN145" s="44" t="str">
        <f t="shared" si="209"/>
        <v/>
      </c>
      <c r="AO145" s="17"/>
      <c r="AP145" s="78"/>
      <c r="AQ145" s="78"/>
      <c r="AR145" s="77"/>
      <c r="AS145" s="148"/>
      <c r="AT145" s="152"/>
      <c r="AU145" s="152"/>
      <c r="AV145" s="152"/>
      <c r="AW145" s="152"/>
      <c r="AX145" s="152"/>
      <c r="AY145" s="152"/>
      <c r="AZ145" s="148"/>
      <c r="BA145" s="152"/>
      <c r="BB145" s="152"/>
      <c r="BC145" s="152"/>
      <c r="BD145" s="152"/>
      <c r="BE145" s="152"/>
      <c r="BF145" s="152"/>
      <c r="BG145" s="148"/>
      <c r="BH145" s="148"/>
      <c r="BI145" s="152"/>
      <c r="BJ145" s="152"/>
      <c r="BK145" s="152"/>
      <c r="BL145" s="152"/>
      <c r="BM145" s="152"/>
      <c r="BN145" s="152"/>
      <c r="BO145" s="147"/>
      <c r="BP145" s="149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0"/>
      <c r="CI145" s="148"/>
      <c r="CJ145" s="149"/>
      <c r="CK145" s="148"/>
      <c r="CL145" s="148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</row>
    <row r="146" spans="1:153" s="146" customFormat="1" ht="12.95" customHeight="1" outlineLevel="1" x14ac:dyDescent="0.2">
      <c r="A146" s="155"/>
      <c r="B146" s="94"/>
      <c r="C146" s="95"/>
      <c r="D146" s="92"/>
      <c r="E146" s="90"/>
      <c r="F146" s="91"/>
      <c r="G146" s="90">
        <f t="shared" si="186"/>
        <v>0</v>
      </c>
      <c r="H146" s="89"/>
      <c r="I146" s="88"/>
      <c r="J146" s="87" t="str">
        <f t="shared" si="187"/>
        <v/>
      </c>
      <c r="K146" s="68" t="str">
        <f t="shared" si="188"/>
        <v/>
      </c>
      <c r="L146" s="86"/>
      <c r="M146" s="85"/>
      <c r="N146" s="85">
        <f t="shared" si="189"/>
        <v>0</v>
      </c>
      <c r="O146" s="84" t="str">
        <f>IF(OR(D146="",D146="Honorar"),"",IF(VLOOKUP(D146,Durchschnittssätze!$A$5:$Q$48,5,FALSE)&lt;0,"entfällt für",IF(N146=0,"",ROUND((VLOOKUP(D146,Durchschnittssätze!$A$5:$Q$48,5,FALSE)/39.8*E146),2))))</f>
        <v/>
      </c>
      <c r="P146" s="84" t="str">
        <f>IF(OR(D146="",D146="Honorar"),"",IF(VLOOKUP(D146,Durchschnittssätze!$A$5:$Q$48,9,FALSE)&lt;0,"Beamte",IF(N146=0,"",ROUND((VLOOKUP(D146,Durchschnittssätze!$A$5:$Q$48,9,FALSE)/39.8*E146),2))))</f>
        <v/>
      </c>
      <c r="Q146" s="83" t="str">
        <f>IF(D146="Honorar",N146,IF(P146="Beamte",VLOOKUP(D146,Durchschnittssätze!$A$5:$Q$48,17,FALSE),IF(N146&lt;O146,"keine",ROUND(IF(AND(N146&gt;=O146,N146&lt;P146),VLOOKUP(D146,Durchschnittssätze!$A$5:$Q$48,13,FALSE),VLOOKUP(D146,Durchschnittssätze!$A$5:$Q$48,17,FALSE)),2))))</f>
        <v>keine</v>
      </c>
      <c r="R146" s="82" t="str">
        <f t="shared" si="190"/>
        <v>Förderung</v>
      </c>
      <c r="S146" s="81">
        <f t="shared" si="191"/>
        <v>0</v>
      </c>
      <c r="T146" s="151"/>
      <c r="U146" s="154"/>
      <c r="V146" s="152"/>
      <c r="W146" s="158">
        <f t="shared" si="192"/>
        <v>1</v>
      </c>
      <c r="X146" s="157">
        <f t="shared" si="193"/>
        <v>0</v>
      </c>
      <c r="Y146" s="156">
        <f t="shared" si="194"/>
        <v>0</v>
      </c>
      <c r="Z146" s="58" t="e">
        <f t="shared" si="195"/>
        <v>#VALUE!</v>
      </c>
      <c r="AA146" s="57" t="e">
        <f t="shared" si="196"/>
        <v>#VALUE!</v>
      </c>
      <c r="AB146" s="56" t="e">
        <f t="shared" si="197"/>
        <v>#VALUE!</v>
      </c>
      <c r="AC146" s="55" t="e">
        <f t="shared" si="198"/>
        <v>#VALUE!</v>
      </c>
      <c r="AD146" s="54" t="e">
        <f t="shared" si="199"/>
        <v>#VALUE!</v>
      </c>
      <c r="AE146" s="53" t="e">
        <f t="shared" si="200"/>
        <v>#VALUE!</v>
      </c>
      <c r="AF146" s="52" t="e">
        <f t="shared" si="201"/>
        <v>#VALUE!</v>
      </c>
      <c r="AG146" s="58" t="e">
        <f t="shared" si="202"/>
        <v>#VALUE!</v>
      </c>
      <c r="AH146" s="57" t="e">
        <f t="shared" si="203"/>
        <v>#VALUE!</v>
      </c>
      <c r="AI146" s="56" t="e">
        <f t="shared" si="204"/>
        <v>#VALUE!</v>
      </c>
      <c r="AJ146" s="55" t="e">
        <f t="shared" si="205"/>
        <v>#VALUE!</v>
      </c>
      <c r="AK146" s="80" t="e">
        <f t="shared" si="206"/>
        <v>#VALUE!</v>
      </c>
      <c r="AL146" s="79" t="e">
        <f t="shared" si="207"/>
        <v>#VALUE!</v>
      </c>
      <c r="AM146" s="45">
        <f t="shared" si="208"/>
        <v>0</v>
      </c>
      <c r="AN146" s="44" t="str">
        <f t="shared" si="209"/>
        <v/>
      </c>
      <c r="AO146" s="17"/>
      <c r="AP146" s="78"/>
      <c r="AQ146" s="78"/>
      <c r="AR146" s="77"/>
      <c r="AS146" s="148"/>
      <c r="AT146" s="152"/>
      <c r="AU146" s="152"/>
      <c r="AV146" s="152"/>
      <c r="AW146" s="152"/>
      <c r="AX146" s="152"/>
      <c r="AY146" s="152"/>
      <c r="AZ146" s="148"/>
      <c r="BA146" s="152"/>
      <c r="BB146" s="152"/>
      <c r="BC146" s="152"/>
      <c r="BD146" s="152"/>
      <c r="BE146" s="152"/>
      <c r="BF146" s="152"/>
      <c r="BG146" s="148"/>
      <c r="BH146" s="148"/>
      <c r="BI146" s="152"/>
      <c r="BJ146" s="152"/>
      <c r="BK146" s="152"/>
      <c r="BL146" s="152"/>
      <c r="BM146" s="152"/>
      <c r="BN146" s="152"/>
      <c r="BO146" s="147"/>
      <c r="BP146" s="149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0"/>
      <c r="CI146" s="148"/>
      <c r="CJ146" s="149"/>
      <c r="CK146" s="148"/>
      <c r="CL146" s="148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</row>
    <row r="147" spans="1:153" s="146" customFormat="1" ht="12.95" customHeight="1" outlineLevel="1" x14ac:dyDescent="0.2">
      <c r="A147" s="155"/>
      <c r="B147" s="94"/>
      <c r="C147" s="93"/>
      <c r="D147" s="92"/>
      <c r="E147" s="90"/>
      <c r="F147" s="91"/>
      <c r="G147" s="90">
        <f t="shared" si="186"/>
        <v>0</v>
      </c>
      <c r="H147" s="89"/>
      <c r="I147" s="88"/>
      <c r="J147" s="87" t="str">
        <f t="shared" si="187"/>
        <v/>
      </c>
      <c r="K147" s="68" t="str">
        <f t="shared" si="188"/>
        <v/>
      </c>
      <c r="L147" s="86"/>
      <c r="M147" s="85"/>
      <c r="N147" s="85">
        <f t="shared" si="189"/>
        <v>0</v>
      </c>
      <c r="O147" s="84" t="str">
        <f>IF(OR(D147="",D147="Honorar"),"",IF(VLOOKUP(D147,Durchschnittssätze!$A$5:$Q$48,5,FALSE)&lt;0,"entfällt für",IF(N147=0,"",ROUND((VLOOKUP(D147,Durchschnittssätze!$A$5:$Q$48,5,FALSE)/39.8*E147),2))))</f>
        <v/>
      </c>
      <c r="P147" s="84" t="str">
        <f>IF(OR(D147="",D147="Honorar"),"",IF(VLOOKUP(D147,Durchschnittssätze!$A$5:$Q$48,9,FALSE)&lt;0,"Beamte",IF(N147=0,"",ROUND((VLOOKUP(D147,Durchschnittssätze!$A$5:$Q$48,9,FALSE)/39.8*E147),2))))</f>
        <v/>
      </c>
      <c r="Q147" s="83" t="str">
        <f>IF(D147="Honorar",N147,IF(P147="Beamte",VLOOKUP(D147,Durchschnittssätze!$A$5:$Q$48,17,FALSE),IF(N147&lt;O147,"keine",ROUND(IF(AND(N147&gt;=O147,N147&lt;P147),VLOOKUP(D147,Durchschnittssätze!$A$5:$Q$48,13,FALSE),VLOOKUP(D147,Durchschnittssätze!$A$5:$Q$48,17,FALSE)),2))))</f>
        <v>keine</v>
      </c>
      <c r="R147" s="82" t="str">
        <f t="shared" si="190"/>
        <v>Förderung</v>
      </c>
      <c r="S147" s="81">
        <f t="shared" si="191"/>
        <v>0</v>
      </c>
      <c r="T147" s="151"/>
      <c r="U147" s="154"/>
      <c r="V147" s="152"/>
      <c r="W147" s="158">
        <f t="shared" si="192"/>
        <v>1</v>
      </c>
      <c r="X147" s="157">
        <f t="shared" si="193"/>
        <v>0</v>
      </c>
      <c r="Y147" s="156">
        <f t="shared" si="194"/>
        <v>0</v>
      </c>
      <c r="Z147" s="58" t="e">
        <f t="shared" si="195"/>
        <v>#VALUE!</v>
      </c>
      <c r="AA147" s="57" t="e">
        <f t="shared" si="196"/>
        <v>#VALUE!</v>
      </c>
      <c r="AB147" s="56" t="e">
        <f t="shared" si="197"/>
        <v>#VALUE!</v>
      </c>
      <c r="AC147" s="55" t="e">
        <f t="shared" si="198"/>
        <v>#VALUE!</v>
      </c>
      <c r="AD147" s="54" t="e">
        <f t="shared" si="199"/>
        <v>#VALUE!</v>
      </c>
      <c r="AE147" s="53" t="e">
        <f t="shared" si="200"/>
        <v>#VALUE!</v>
      </c>
      <c r="AF147" s="52" t="e">
        <f t="shared" si="201"/>
        <v>#VALUE!</v>
      </c>
      <c r="AG147" s="58" t="e">
        <f t="shared" si="202"/>
        <v>#VALUE!</v>
      </c>
      <c r="AH147" s="57" t="e">
        <f t="shared" si="203"/>
        <v>#VALUE!</v>
      </c>
      <c r="AI147" s="56" t="e">
        <f t="shared" si="204"/>
        <v>#VALUE!</v>
      </c>
      <c r="AJ147" s="55" t="e">
        <f t="shared" si="205"/>
        <v>#VALUE!</v>
      </c>
      <c r="AK147" s="80" t="e">
        <f t="shared" si="206"/>
        <v>#VALUE!</v>
      </c>
      <c r="AL147" s="79" t="e">
        <f t="shared" si="207"/>
        <v>#VALUE!</v>
      </c>
      <c r="AM147" s="45">
        <f t="shared" si="208"/>
        <v>0</v>
      </c>
      <c r="AN147" s="44" t="str">
        <f t="shared" si="209"/>
        <v/>
      </c>
      <c r="AO147" s="17"/>
      <c r="AP147" s="78"/>
      <c r="AQ147" s="78"/>
      <c r="AR147" s="77"/>
      <c r="AS147" s="148"/>
      <c r="AT147" s="152"/>
      <c r="AU147" s="152"/>
      <c r="AV147" s="152"/>
      <c r="AW147" s="152"/>
      <c r="AX147" s="152"/>
      <c r="AY147" s="152"/>
      <c r="AZ147" s="148"/>
      <c r="BA147" s="152"/>
      <c r="BB147" s="152"/>
      <c r="BC147" s="152"/>
      <c r="BD147" s="152"/>
      <c r="BE147" s="152"/>
      <c r="BF147" s="152"/>
      <c r="BG147" s="148"/>
      <c r="BH147" s="148"/>
      <c r="BI147" s="152"/>
      <c r="BJ147" s="152"/>
      <c r="BK147" s="152"/>
      <c r="BL147" s="152"/>
      <c r="BM147" s="152"/>
      <c r="BN147" s="152"/>
      <c r="BO147" s="147"/>
      <c r="BP147" s="149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0"/>
      <c r="CI147" s="148"/>
      <c r="CJ147" s="149"/>
      <c r="CK147" s="148"/>
      <c r="CL147" s="148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  <c r="EQ147" s="147"/>
      <c r="ER147" s="147"/>
      <c r="ES147" s="147"/>
      <c r="ET147" s="147"/>
      <c r="EU147" s="147"/>
      <c r="EV147" s="147"/>
      <c r="EW147" s="147"/>
    </row>
    <row r="148" spans="1:153" s="146" customFormat="1" ht="12.95" customHeight="1" outlineLevel="1" thickBot="1" x14ac:dyDescent="0.25">
      <c r="A148" s="155"/>
      <c r="B148" s="76"/>
      <c r="C148" s="75"/>
      <c r="D148" s="74"/>
      <c r="E148" s="72"/>
      <c r="F148" s="73"/>
      <c r="G148" s="72">
        <f t="shared" si="186"/>
        <v>0</v>
      </c>
      <c r="H148" s="71"/>
      <c r="I148" s="70"/>
      <c r="J148" s="69" t="str">
        <f t="shared" si="187"/>
        <v/>
      </c>
      <c r="K148" s="68" t="str">
        <f t="shared" si="188"/>
        <v/>
      </c>
      <c r="L148" s="67"/>
      <c r="M148" s="66"/>
      <c r="N148" s="66">
        <f t="shared" si="189"/>
        <v>0</v>
      </c>
      <c r="O148" s="65" t="str">
        <f>IF(OR(D148="",D148="Honorar"),"",IF(VLOOKUP(D148,Durchschnittssätze!$A$5:$Q$48,5,FALSE)&lt;0,"entfällt für",IF(N148=0,"",ROUND((VLOOKUP(D148,Durchschnittssätze!$A$5:$Q$48,5,FALSE)/39.8*E148),2))))</f>
        <v/>
      </c>
      <c r="P148" s="65" t="str">
        <f>IF(OR(D148="",D148="Honorar"),"",IF(VLOOKUP(D148,Durchschnittssätze!$A$5:$Q$48,9,FALSE)&lt;0,"Beamte",IF(N148=0,"",ROUND((VLOOKUP(D148,Durchschnittssätze!$A$5:$Q$48,9,FALSE)/39.8*E148),2))))</f>
        <v/>
      </c>
      <c r="Q148" s="64" t="str">
        <f>IF(D148="Honorar",N148,IF(P148="Beamte",VLOOKUP(D148,Durchschnittssätze!$A$5:$Q$48,17,FALSE),IF(N148&lt;O148,"keine",ROUND(IF(AND(N148&gt;=O148,N148&lt;P148),VLOOKUP(D148,Durchschnittssätze!$A$5:$Q$48,13,FALSE),VLOOKUP(D148,Durchschnittssätze!$A$5:$Q$48,17,FALSE)),2))))</f>
        <v>keine</v>
      </c>
      <c r="R148" s="63" t="str">
        <f t="shared" si="190"/>
        <v>Förderung</v>
      </c>
      <c r="S148" s="62">
        <f t="shared" si="191"/>
        <v>0</v>
      </c>
      <c r="T148" s="151"/>
      <c r="U148" s="154"/>
      <c r="V148" s="152"/>
      <c r="W148" s="158">
        <f t="shared" si="192"/>
        <v>1</v>
      </c>
      <c r="X148" s="157">
        <f t="shared" si="193"/>
        <v>0</v>
      </c>
      <c r="Y148" s="156">
        <f t="shared" si="194"/>
        <v>0</v>
      </c>
      <c r="Z148" s="58" t="e">
        <f t="shared" si="195"/>
        <v>#VALUE!</v>
      </c>
      <c r="AA148" s="57" t="e">
        <f t="shared" si="196"/>
        <v>#VALUE!</v>
      </c>
      <c r="AB148" s="56" t="e">
        <f t="shared" si="197"/>
        <v>#VALUE!</v>
      </c>
      <c r="AC148" s="55" t="e">
        <f t="shared" si="198"/>
        <v>#VALUE!</v>
      </c>
      <c r="AD148" s="54" t="e">
        <f t="shared" si="199"/>
        <v>#VALUE!</v>
      </c>
      <c r="AE148" s="53" t="e">
        <f t="shared" si="200"/>
        <v>#VALUE!</v>
      </c>
      <c r="AF148" s="52" t="e">
        <f t="shared" si="201"/>
        <v>#VALUE!</v>
      </c>
      <c r="AG148" s="51" t="e">
        <f t="shared" si="202"/>
        <v>#VALUE!</v>
      </c>
      <c r="AH148" s="50" t="e">
        <f t="shared" si="203"/>
        <v>#VALUE!</v>
      </c>
      <c r="AI148" s="49" t="e">
        <f t="shared" si="204"/>
        <v>#VALUE!</v>
      </c>
      <c r="AJ148" s="48" t="e">
        <f t="shared" si="205"/>
        <v>#VALUE!</v>
      </c>
      <c r="AK148" s="47" t="e">
        <f t="shared" si="206"/>
        <v>#VALUE!</v>
      </c>
      <c r="AL148" s="46" t="e">
        <f t="shared" si="207"/>
        <v>#VALUE!</v>
      </c>
      <c r="AM148" s="45">
        <f t="shared" si="208"/>
        <v>0</v>
      </c>
      <c r="AN148" s="44" t="str">
        <f t="shared" si="209"/>
        <v/>
      </c>
      <c r="AO148" s="153"/>
      <c r="AP148" s="153"/>
      <c r="AQ148" s="153"/>
      <c r="AR148" s="153"/>
      <c r="AS148" s="148"/>
      <c r="AT148" s="152"/>
      <c r="AU148" s="152"/>
      <c r="AV148" s="152"/>
      <c r="AW148" s="152"/>
      <c r="AX148" s="152"/>
      <c r="AY148" s="152"/>
      <c r="AZ148" s="148"/>
      <c r="BA148" s="152"/>
      <c r="BB148" s="152"/>
      <c r="BC148" s="152"/>
      <c r="BD148" s="152"/>
      <c r="BE148" s="152"/>
      <c r="BF148" s="152"/>
      <c r="BG148" s="148"/>
      <c r="BH148" s="148"/>
      <c r="BI148" s="152"/>
      <c r="BJ148" s="152"/>
      <c r="BK148" s="152"/>
      <c r="BL148" s="152"/>
      <c r="BM148" s="152"/>
      <c r="BN148" s="152"/>
      <c r="BO148" s="147"/>
      <c r="BP148" s="149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0"/>
      <c r="CI148" s="148"/>
      <c r="CJ148" s="149"/>
      <c r="CK148" s="148"/>
      <c r="CL148" s="148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  <c r="EQ148" s="147"/>
      <c r="ER148" s="147"/>
      <c r="ES148" s="147"/>
      <c r="ET148" s="147"/>
      <c r="EU148" s="147"/>
      <c r="EV148" s="147"/>
      <c r="EW148" s="147"/>
    </row>
    <row r="149" spans="1:153" s="146" customFormat="1" ht="20.100000000000001" customHeight="1" outlineLevel="1" thickBot="1" x14ac:dyDescent="0.25">
      <c r="A149" s="155"/>
      <c r="B149" s="42"/>
      <c r="C149" s="40"/>
      <c r="D149" s="40"/>
      <c r="E149" s="40"/>
      <c r="F149" s="40"/>
      <c r="G149" s="41"/>
      <c r="H149" s="40"/>
      <c r="I149" s="40"/>
      <c r="J149" s="39"/>
      <c r="K149" s="610"/>
      <c r="L149" s="610"/>
      <c r="M149" s="610"/>
      <c r="N149" s="610"/>
      <c r="O149" s="610"/>
      <c r="P149" s="610"/>
      <c r="Q149" s="38"/>
      <c r="R149" s="38"/>
      <c r="S149" s="37">
        <f>SUM(S138:S148)</f>
        <v>0</v>
      </c>
      <c r="T149" s="151"/>
      <c r="U149" s="154"/>
      <c r="V149" s="152"/>
      <c r="W149" s="148"/>
      <c r="X149" s="148"/>
      <c r="Y149" s="148"/>
      <c r="Z149" s="147"/>
      <c r="AA149" s="147"/>
      <c r="AB149" s="147"/>
      <c r="AC149" s="147"/>
      <c r="AD149" s="147"/>
      <c r="AE149" s="149"/>
      <c r="AF149" s="153"/>
      <c r="AG149" s="153"/>
      <c r="AH149" s="153"/>
      <c r="AI149" s="153"/>
      <c r="AJ149" s="153"/>
      <c r="AK149" s="153"/>
      <c r="AL149" s="153"/>
      <c r="AM149" s="35">
        <f>SUM(AM138:AM148)</f>
        <v>0</v>
      </c>
      <c r="AN149" s="35">
        <f>SUM(AN138:AN148)</f>
        <v>0</v>
      </c>
      <c r="AO149" s="153"/>
      <c r="AP149" s="153"/>
      <c r="AQ149" s="153"/>
      <c r="AR149" s="153"/>
      <c r="AS149" s="148"/>
      <c r="AT149" s="152"/>
      <c r="AU149" s="152"/>
      <c r="AV149" s="152"/>
      <c r="AW149" s="152"/>
      <c r="AX149" s="152"/>
      <c r="AY149" s="152"/>
      <c r="AZ149" s="148"/>
      <c r="BA149" s="152"/>
      <c r="BB149" s="152"/>
      <c r="BC149" s="152"/>
      <c r="BD149" s="152"/>
      <c r="BE149" s="152"/>
      <c r="BF149" s="152"/>
      <c r="BG149" s="148"/>
      <c r="BH149" s="148"/>
      <c r="BI149" s="152"/>
      <c r="BJ149" s="152"/>
      <c r="BK149" s="152"/>
      <c r="BL149" s="152"/>
      <c r="BM149" s="152"/>
      <c r="BN149" s="152"/>
      <c r="BO149" s="147"/>
      <c r="BP149" s="149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0"/>
      <c r="CI149" s="148"/>
      <c r="CJ149" s="149"/>
      <c r="CK149" s="148"/>
      <c r="CL149" s="148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  <c r="EQ149" s="147"/>
      <c r="ER149" s="147"/>
      <c r="ES149" s="147"/>
      <c r="ET149" s="147"/>
      <c r="EU149" s="147"/>
      <c r="EV149" s="147"/>
      <c r="EW149" s="147"/>
    </row>
    <row r="150" spans="1:153" s="21" customFormat="1" x14ac:dyDescent="0.2">
      <c r="B150" s="29"/>
      <c r="C150" s="28"/>
      <c r="D150" s="28"/>
      <c r="E150" s="145"/>
      <c r="F150" s="145"/>
      <c r="G150" s="145"/>
      <c r="H150" s="145"/>
      <c r="I150" s="144"/>
      <c r="J150" s="144"/>
      <c r="K150" s="614" t="str">
        <f>IF(COUNTBLANK(K138:K148)&lt;&gt;11,"Fehler in den Datumsangaben! Bitte prüfen!","")</f>
        <v/>
      </c>
      <c r="L150" s="614"/>
      <c r="M150" s="614"/>
      <c r="N150" s="614"/>
      <c r="O150" s="614"/>
      <c r="P150" s="38"/>
      <c r="Q150" s="38"/>
      <c r="R150" s="38"/>
      <c r="S150" s="38"/>
      <c r="T150" s="38"/>
      <c r="U150" s="143"/>
      <c r="V150" s="140"/>
      <c r="W150" s="33"/>
      <c r="X150" s="29"/>
      <c r="Y150" s="29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</row>
    <row r="151" spans="1:153" s="25" customFormat="1" ht="17.25" customHeight="1" outlineLevel="1" x14ac:dyDescent="0.2">
      <c r="B151" s="608">
        <f>$B$19</f>
        <v>0</v>
      </c>
      <c r="C151" s="608"/>
      <c r="D151" s="609" t="str">
        <f>IF(AM165&lt;&gt;0,"Es wurde eine abweichende Entgeltgruppe angegeben. Bitte hierfür eine Begründung im Prüfvermerk erfassen!","")</f>
        <v/>
      </c>
      <c r="E151" s="609"/>
      <c r="F151" s="609"/>
      <c r="G151" s="609"/>
      <c r="H151" s="609"/>
      <c r="I151" s="609"/>
      <c r="J151" s="609"/>
      <c r="K151" s="609"/>
      <c r="L151" s="609"/>
      <c r="M151" s="609"/>
      <c r="N151" s="29"/>
      <c r="O151" s="141"/>
      <c r="P151" s="141"/>
      <c r="Q151" s="141"/>
      <c r="R151" s="141"/>
      <c r="S151" s="20"/>
      <c r="T151" s="140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</row>
    <row r="152" spans="1:153" s="21" customFormat="1" ht="7.5" customHeight="1" outlineLevel="1" thickBot="1" x14ac:dyDescent="0.25">
      <c r="B152" s="142"/>
      <c r="E152" s="23"/>
      <c r="F152" s="27"/>
      <c r="G152" s="23"/>
      <c r="I152" s="23"/>
      <c r="K152" s="28"/>
      <c r="L152" s="28"/>
      <c r="M152" s="28"/>
      <c r="N152" s="28"/>
      <c r="O152" s="141"/>
      <c r="P152" s="141"/>
      <c r="Q152" s="141"/>
      <c r="R152" s="141"/>
      <c r="S152" s="20"/>
      <c r="T152" s="140"/>
      <c r="U152" s="28"/>
      <c r="V152" s="28"/>
      <c r="W152" s="29"/>
      <c r="X152" s="29"/>
      <c r="Y152" s="29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</row>
    <row r="153" spans="1:153" s="25" customFormat="1" ht="65.099999999999994" customHeight="1" outlineLevel="1" thickBot="1" x14ac:dyDescent="0.25">
      <c r="B153" s="139" t="s">
        <v>14</v>
      </c>
      <c r="C153" s="138" t="s">
        <v>15</v>
      </c>
      <c r="D153" s="137" t="s">
        <v>159</v>
      </c>
      <c r="E153" s="136" t="s">
        <v>158</v>
      </c>
      <c r="F153" s="136" t="s">
        <v>157</v>
      </c>
      <c r="G153" s="135" t="s">
        <v>156</v>
      </c>
      <c r="H153" s="134" t="s">
        <v>16</v>
      </c>
      <c r="I153" s="133" t="s">
        <v>17</v>
      </c>
      <c r="J153" s="132" t="s">
        <v>155</v>
      </c>
      <c r="K153" s="119"/>
      <c r="L153" s="131" t="s">
        <v>154</v>
      </c>
      <c r="M153" s="130" t="s">
        <v>153</v>
      </c>
      <c r="N153" s="130" t="s">
        <v>152</v>
      </c>
      <c r="O153" s="129" t="s">
        <v>151</v>
      </c>
      <c r="P153" s="129" t="s">
        <v>150</v>
      </c>
      <c r="Q153" s="128" t="s">
        <v>149</v>
      </c>
      <c r="R153" s="127" t="s">
        <v>148</v>
      </c>
      <c r="S153" s="126" t="s">
        <v>147</v>
      </c>
      <c r="T153" s="119"/>
      <c r="U153" s="117"/>
      <c r="V153" s="117"/>
      <c r="W153" s="117"/>
      <c r="X153" s="125" t="s">
        <v>14</v>
      </c>
      <c r="Y153" s="124" t="s">
        <v>15</v>
      </c>
      <c r="Z153" s="611" t="s">
        <v>146</v>
      </c>
      <c r="AA153" s="612"/>
      <c r="AB153" s="612"/>
      <c r="AC153" s="612"/>
      <c r="AD153" s="612"/>
      <c r="AE153" s="613"/>
      <c r="AF153" s="123" t="s">
        <v>145</v>
      </c>
      <c r="AG153" s="611" t="s">
        <v>144</v>
      </c>
      <c r="AH153" s="612"/>
      <c r="AI153" s="612"/>
      <c r="AJ153" s="612"/>
      <c r="AK153" s="612"/>
      <c r="AL153" s="613"/>
      <c r="AM153" s="122" t="s">
        <v>143</v>
      </c>
      <c r="AN153" s="121" t="s">
        <v>142</v>
      </c>
      <c r="AO153" s="29"/>
      <c r="AP153" s="29"/>
      <c r="AQ153" s="29"/>
      <c r="AR153" s="29"/>
      <c r="AS153" s="120"/>
      <c r="AT153" s="29"/>
      <c r="AU153" s="29"/>
      <c r="AV153" s="29"/>
      <c r="AW153" s="29"/>
      <c r="AX153" s="29"/>
      <c r="AY153" s="29"/>
      <c r="AZ153" s="120"/>
      <c r="BA153" s="29"/>
      <c r="BB153" s="29"/>
      <c r="BC153" s="29"/>
      <c r="BD153" s="29"/>
      <c r="BE153" s="29"/>
      <c r="BF153" s="29"/>
      <c r="BG153" s="29"/>
      <c r="BH153" s="120"/>
      <c r="BI153" s="29"/>
      <c r="BJ153" s="29"/>
      <c r="BK153" s="29"/>
      <c r="BL153" s="29"/>
      <c r="BM153" s="29"/>
      <c r="BN153" s="29"/>
      <c r="BO153" s="29"/>
      <c r="BP153" s="117"/>
      <c r="BQ153" s="119"/>
      <c r="BR153" s="119"/>
      <c r="BS153" s="117"/>
      <c r="BT153" s="117"/>
      <c r="BU153" s="117"/>
      <c r="BV153" s="117"/>
      <c r="BW153" s="119"/>
      <c r="BX153" s="119"/>
      <c r="BY153" s="117"/>
      <c r="BZ153" s="117"/>
      <c r="CA153" s="117"/>
      <c r="CB153" s="117"/>
      <c r="CC153" s="118"/>
      <c r="CD153" s="117"/>
      <c r="CE153" s="117"/>
      <c r="CF153" s="117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</row>
    <row r="154" spans="1:153" s="25" customFormat="1" ht="12.75" customHeight="1" outlineLevel="1" x14ac:dyDescent="0.2">
      <c r="A154" s="116"/>
      <c r="B154" s="115"/>
      <c r="C154" s="114"/>
      <c r="D154" s="113"/>
      <c r="E154" s="111"/>
      <c r="F154" s="112"/>
      <c r="G154" s="111">
        <f t="shared" ref="G154:G164" si="210">ROUND(E154*F154,2)</f>
        <v>0</v>
      </c>
      <c r="H154" s="110"/>
      <c r="I154" s="109"/>
      <c r="J154" s="108" t="str">
        <f t="shared" ref="J154:J164" si="211">IF(OR(G154="",G154=0),"",
IF(F154&gt;100%,"Fehler",
ROUND(1664/39.8*IF(E154&lt;39.8,E154*F154,G154)/365*
IF(OR(AND(DATEDIF(H154,I154,"M")=11,AF154=366),AND(W154=1,AF154=366)),365,AF154),2)))</f>
        <v/>
      </c>
      <c r="K154" s="68" t="str">
        <f t="shared" ref="K154:K164" si="212">IF(AND(H154="",I154=""),"",IF(OR(H154&lt;$E$19,H154&gt;$F$19,I154&lt;H154,I154&lt;$E$19,I154&gt;$F$19),"!!!",""))</f>
        <v/>
      </c>
      <c r="L154" s="107"/>
      <c r="M154" s="106"/>
      <c r="N154" s="106">
        <f t="shared" ref="N154:N164" si="213">L154*12+M154</f>
        <v>0</v>
      </c>
      <c r="O154" s="105" t="str">
        <f>IF(OR(D154="",D154="Honorar"),"",IF(VLOOKUP(D154,Durchschnittssätze!$A$5:$Q$48,5,FALSE)&lt;0,"entfällt für",IF(N154=0,"",ROUND((VLOOKUP(D154,Durchschnittssätze!$A$5:$Q$48,5,FALSE)/39.8*E154),2))))</f>
        <v/>
      </c>
      <c r="P154" s="105" t="str">
        <f>IF(OR(D154="",D154="Honorar"),"",IF(VLOOKUP(D154,Durchschnittssätze!$A$5:$Q$48,9,FALSE)&lt;0,"Beamte",IF(N154=0,"",ROUND((VLOOKUP(D154,Durchschnittssätze!$A$5:$Q$48,9,FALSE)/39.8*E154),2))))</f>
        <v/>
      </c>
      <c r="Q154" s="104" t="str">
        <f>IF(D154="Honorar",N154,IF(P154="Beamte",VLOOKUP(D154,Durchschnittssätze!$A$5:$Q$48,17,FALSE),IF(N154&lt;O154,"keine",ROUND(IF(AND(N154&gt;=O154,N154&lt;P154),VLOOKUP(D154,Durchschnittssätze!$A$5:$Q$48,13,FALSE),VLOOKUP(D154,Durchschnittssätze!$A$5:$Q$48,17,FALSE)),2))))</f>
        <v>keine</v>
      </c>
      <c r="R154" s="103" t="str">
        <f t="shared" ref="R154:R164" si="214">IF(D154="Honorar","",IF(P154="Beamte",D154,IF(N154&lt;O154,"Förderung",IF(AND(N154&gt;O154,N154&lt;P154),"Std.Satz 1","Std.Satz 2"))))</f>
        <v>Förderung</v>
      </c>
      <c r="S154" s="102">
        <f t="shared" ref="S154:S164" si="215">IF(OR(P154="Beamte",D154="Honorar"),ROUND(Q154*J154,2),IF(OR(N154&lt;O154,N154=0,G154=0),0,ROUND(Q154*J154,2)))</f>
        <v>0</v>
      </c>
      <c r="T154" s="32"/>
      <c r="U154" s="36"/>
      <c r="V154" s="33"/>
      <c r="W154" s="61">
        <f t="shared" ref="W154:W164" si="216">YEAR(I154)-YEAR(H154)+1</f>
        <v>1</v>
      </c>
      <c r="X154" s="60">
        <f t="shared" ref="X154:X164" si="217">B154</f>
        <v>0</v>
      </c>
      <c r="Y154" s="59">
        <f t="shared" ref="Y154:Y164" si="218">C154</f>
        <v>0</v>
      </c>
      <c r="Z154" s="58" t="e">
        <f t="shared" ref="Z154:Z164" si="219">IF(YEAR(H154)=$Z$9,$Z$9,"")</f>
        <v>#VALUE!</v>
      </c>
      <c r="AA154" s="57" t="e">
        <f t="shared" ref="AA154:AA164" si="220">IF(AND(Z154&lt;&gt;"",$W154&gt;1),Z154+1,IF(YEAR(H154)=$AA$9,$AA$9,""))</f>
        <v>#VALUE!</v>
      </c>
      <c r="AB154" s="56" t="e">
        <f t="shared" ref="AB154:AB164" si="221">IF(AND(OR(AA154&lt;&gt;"",YEAR(H154)=$AB$9),COUNT(Z154:AA154)&lt;W154),$AB$9,"")</f>
        <v>#VALUE!</v>
      </c>
      <c r="AC154" s="55" t="e">
        <f t="shared" ref="AC154:AC164" si="222">IF(AND(OR(AB154&lt;&gt;"",YEAR(H154)=$AC$9),COUNT(Z154:AB154)&lt;W154),$AC$9,"")</f>
        <v>#VALUE!</v>
      </c>
      <c r="AD154" s="54" t="e">
        <f t="shared" ref="AD154:AD164" si="223">IF(AND(OR(AC154&lt;&gt;"",YEAR(H154)=$AD$9),COUNT(Z154:AC154)&lt;W154),$AD$9,"")</f>
        <v>#VALUE!</v>
      </c>
      <c r="AE154" s="53" t="e">
        <f t="shared" ref="AE154:AE164" si="224">IF(AND(OR(AC154&lt;&gt;"",YEAR(H154)=$AD$9),COUNT(Z154:AD154)&lt;W154),$AE$9,"")</f>
        <v>#VALUE!</v>
      </c>
      <c r="AF154" s="52" t="e">
        <f t="shared" ref="AF154:AF164" si="225">SUM(AG154:AL154)</f>
        <v>#VALUE!</v>
      </c>
      <c r="AG154" s="101" t="e">
        <f t="shared" ref="AG154:AG164" si="226">IF(Z154="","",MIN(365,
IF(YEAR(H154)=YEAR(I154),DATEDIF(H154,I154,"D")+1,
DATEDIF(H154,VLOOKUP(YEAR(H154),$AM$11:$AN$20,2,FALSE),"D")+1)))</f>
        <v>#VALUE!</v>
      </c>
      <c r="AH154" s="100" t="e">
        <f t="shared" ref="AH154:AH164" si="227">IF(AA154="","",MIN(365,
IF(AND(YEAR($H154)=YEAR($I154),AA154=YEAR($H154)),DATEDIF($H154,$I154,"D")+1,
IF(AB154&lt;&gt;"",DATEDIF(MAX(VLOOKUP(AA154,$AM$11:$AP$20,3,FALSE),$H154),VLOOKUP(AA154,$AM$11:$AP$20,2,FALSE),"D")+1,
VLOOKUP(AA154,$AM$11:$AP$20,4,FALSE)-DATEDIF($I154,VLOOKUP(YEAR($I154),$AM$11:$AN$20,2,FALSE),"D")))))</f>
        <v>#VALUE!</v>
      </c>
      <c r="AI154" s="99" t="e">
        <f t="shared" ref="AI154:AI164" si="228">IF(AB154="","",MIN(365,
IF(AND(YEAR($H154)=YEAR($I154),AB154=YEAR($H154)),DATEDIF($H154,$I154,"D")+1,
IF(AC154&lt;&gt;"",DATEDIF(MAX(VLOOKUP(AB154,$AM$11:$AP$20,3,FALSE),$H154),VLOOKUP(AB154,$AM$11:$AP$20,2,FALSE),"D")+1,
VLOOKUP(AB154,$AM$11:$AP$20,4,FALSE)-DATEDIF($I154,VLOOKUP(YEAR($I154),$AM$11:$AN$20,2,FALSE),"D")))))</f>
        <v>#VALUE!</v>
      </c>
      <c r="AJ154" s="98" t="e">
        <f t="shared" ref="AJ154:AJ164" si="229">IF(AC154="","",MIN(365,
IF(AND(YEAR($H154)=YEAR($I154),AC154=YEAR($H154)),DATEDIF($H154,$I154,"D")+1,
IF(AD154&lt;&gt;"",DATEDIF(MAX(VLOOKUP(AC154,$AM$11:$AP$20,3,FALSE),$H154),VLOOKUP(AC154,$AM$11:$AP$20,2,FALSE),"D")+1,
VLOOKUP(AC154,$AM$11:$AP$20,4,FALSE)-DATEDIF($I154,VLOOKUP(YEAR($I154),$AM$11:$AN$20,2,FALSE),"D")))))</f>
        <v>#VALUE!</v>
      </c>
      <c r="AK154" s="97" t="e">
        <f t="shared" ref="AK154:AK164" si="230">IF(AD154="","",MIN(365,
IF(AND(YEAR($H154)=YEAR($I154),AD154=YEAR($H154)),DATEDIF($H154,$I154,"D")+1,
IF(AE154&lt;&gt;"",DATEDIF(MAX(VLOOKUP(AD154,$AM$11:$AP$20,3,FALSE),$H154),VLOOKUP(AD154,$AM$11:$AP$20,2,FALSE),"D")+1,
VLOOKUP(AD154,$AM$11:$AP$20,4,FALSE)-DATEDIF($I154,VLOOKUP(YEAR($I154),$AM$11:$AN$20,2,FALSE),"D")))))</f>
        <v>#VALUE!</v>
      </c>
      <c r="AL154" s="96" t="e">
        <f t="shared" ref="AL154:AL164" si="231">IF(AE154="","",MIN(365,
IF(AND(YEAR($H154)=YEAR($I154),AE154=YEAR($H154)),DATEDIF($H154,$I154,"D")+1,
VLOOKUP(AE154,$AM$11:$AP$20,4,FALSE)-DATEDIF($I154,VLOOKUP(YEAR($I154),$AM$11:$AN$20,2,FALSE),"D"))))</f>
        <v>#VALUE!</v>
      </c>
      <c r="AM154" s="45">
        <f t="shared" ref="AM154:AM164" si="232">IF(AND(D154&lt;&gt;$D$19,D154&lt;&gt;"",D154&lt;&gt;"Honorar"),1,0)</f>
        <v>0</v>
      </c>
      <c r="AN154" s="44" t="str">
        <f t="shared" ref="AN154:AN164" si="233">IF(D154="Honorar",S154,"")</f>
        <v/>
      </c>
      <c r="AO154" s="17"/>
      <c r="AP154" s="78"/>
      <c r="AQ154" s="78"/>
      <c r="AR154" s="77"/>
      <c r="AS154" s="29"/>
      <c r="AT154" s="33"/>
      <c r="AU154" s="33"/>
      <c r="AV154" s="33"/>
      <c r="AW154" s="33"/>
      <c r="AX154" s="33"/>
      <c r="AY154" s="33"/>
      <c r="AZ154" s="29"/>
      <c r="BA154" s="33"/>
      <c r="BB154" s="33"/>
      <c r="BC154" s="33"/>
      <c r="BD154" s="33"/>
      <c r="BE154" s="33"/>
      <c r="BF154" s="33"/>
      <c r="BG154" s="29"/>
      <c r="BH154" s="29"/>
      <c r="BI154" s="33"/>
      <c r="BJ154" s="33"/>
      <c r="BK154" s="33"/>
      <c r="BL154" s="33"/>
      <c r="BM154" s="33"/>
      <c r="BN154" s="33"/>
      <c r="BO154" s="29"/>
      <c r="BP154" s="30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1"/>
      <c r="CI154" s="29"/>
      <c r="CJ154" s="30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</row>
    <row r="155" spans="1:153" s="21" customFormat="1" ht="12.75" customHeight="1" outlineLevel="1" x14ac:dyDescent="0.2">
      <c r="A155" s="43"/>
      <c r="B155" s="94"/>
      <c r="C155" s="95"/>
      <c r="D155" s="92"/>
      <c r="E155" s="90"/>
      <c r="F155" s="91"/>
      <c r="G155" s="90">
        <f t="shared" si="210"/>
        <v>0</v>
      </c>
      <c r="H155" s="89"/>
      <c r="I155" s="88"/>
      <c r="J155" s="87" t="str">
        <f t="shared" si="211"/>
        <v/>
      </c>
      <c r="K155" s="68" t="str">
        <f t="shared" si="212"/>
        <v/>
      </c>
      <c r="L155" s="86"/>
      <c r="M155" s="85"/>
      <c r="N155" s="85">
        <f t="shared" si="213"/>
        <v>0</v>
      </c>
      <c r="O155" s="84" t="str">
        <f>IF(OR(D155="",D155="Honorar"),"",IF(VLOOKUP(D155,Durchschnittssätze!$A$5:$Q$48,5,FALSE)&lt;0,"entfällt für",IF(N155=0,"",ROUND((VLOOKUP(D155,Durchschnittssätze!$A$5:$Q$48,5,FALSE)/39.8*E155),2))))</f>
        <v/>
      </c>
      <c r="P155" s="84" t="str">
        <f>IF(OR(D155="",D155="Honorar"),"",IF(VLOOKUP(D155,Durchschnittssätze!$A$5:$Q$48,9,FALSE)&lt;0,"Beamte",IF(N155=0,"",ROUND((VLOOKUP(D155,Durchschnittssätze!$A$5:$Q$48,9,FALSE)/39.8*E155),2))))</f>
        <v/>
      </c>
      <c r="Q155" s="83" t="str">
        <f>IF(D155="Honorar",N155,IF(P155="Beamte",VLOOKUP(D155,Durchschnittssätze!$A$5:$Q$48,17,FALSE),IF(N155&lt;O155,"keine",ROUND(IF(AND(N155&gt;=O155,N155&lt;P155),VLOOKUP(D155,Durchschnittssätze!$A$5:$Q$48,13,FALSE),VLOOKUP(D155,Durchschnittssätze!$A$5:$Q$48,17,FALSE)),2))))</f>
        <v>keine</v>
      </c>
      <c r="R155" s="82" t="str">
        <f t="shared" si="214"/>
        <v>Förderung</v>
      </c>
      <c r="S155" s="81">
        <f t="shared" si="215"/>
        <v>0</v>
      </c>
      <c r="T155" s="32"/>
      <c r="U155" s="36"/>
      <c r="V155" s="33"/>
      <c r="W155" s="61">
        <f t="shared" si="216"/>
        <v>1</v>
      </c>
      <c r="X155" s="60">
        <f t="shared" si="217"/>
        <v>0</v>
      </c>
      <c r="Y155" s="59">
        <f t="shared" si="218"/>
        <v>0</v>
      </c>
      <c r="Z155" s="58" t="e">
        <f t="shared" si="219"/>
        <v>#VALUE!</v>
      </c>
      <c r="AA155" s="57" t="e">
        <f t="shared" si="220"/>
        <v>#VALUE!</v>
      </c>
      <c r="AB155" s="56" t="e">
        <f t="shared" si="221"/>
        <v>#VALUE!</v>
      </c>
      <c r="AC155" s="55" t="e">
        <f t="shared" si="222"/>
        <v>#VALUE!</v>
      </c>
      <c r="AD155" s="54" t="e">
        <f t="shared" si="223"/>
        <v>#VALUE!</v>
      </c>
      <c r="AE155" s="53" t="e">
        <f t="shared" si="224"/>
        <v>#VALUE!</v>
      </c>
      <c r="AF155" s="52" t="e">
        <f t="shared" si="225"/>
        <v>#VALUE!</v>
      </c>
      <c r="AG155" s="58" t="e">
        <f t="shared" si="226"/>
        <v>#VALUE!</v>
      </c>
      <c r="AH155" s="57" t="e">
        <f t="shared" si="227"/>
        <v>#VALUE!</v>
      </c>
      <c r="AI155" s="56" t="e">
        <f t="shared" si="228"/>
        <v>#VALUE!</v>
      </c>
      <c r="AJ155" s="55" t="e">
        <f t="shared" si="229"/>
        <v>#VALUE!</v>
      </c>
      <c r="AK155" s="80" t="e">
        <f t="shared" si="230"/>
        <v>#VALUE!</v>
      </c>
      <c r="AL155" s="79" t="e">
        <f t="shared" si="231"/>
        <v>#VALUE!</v>
      </c>
      <c r="AM155" s="45">
        <f t="shared" si="232"/>
        <v>0</v>
      </c>
      <c r="AN155" s="44" t="str">
        <f t="shared" si="233"/>
        <v/>
      </c>
      <c r="AO155" s="17"/>
      <c r="AP155" s="78"/>
      <c r="AQ155" s="78"/>
      <c r="AR155" s="77"/>
      <c r="AS155" s="29"/>
      <c r="AT155" s="33"/>
      <c r="AU155" s="33"/>
      <c r="AV155" s="33"/>
      <c r="AW155" s="33"/>
      <c r="AX155" s="33"/>
      <c r="AY155" s="33"/>
      <c r="AZ155" s="29"/>
      <c r="BA155" s="33"/>
      <c r="BB155" s="33"/>
      <c r="BC155" s="33"/>
      <c r="BD155" s="33"/>
      <c r="BE155" s="33"/>
      <c r="BF155" s="33"/>
      <c r="BG155" s="29"/>
      <c r="BH155" s="29"/>
      <c r="BI155" s="33"/>
      <c r="BJ155" s="33"/>
      <c r="BK155" s="33"/>
      <c r="BL155" s="33"/>
      <c r="BM155" s="33"/>
      <c r="BN155" s="33"/>
      <c r="BO155" s="28"/>
      <c r="BP155" s="30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1"/>
      <c r="CI155" s="29"/>
      <c r="CJ155" s="30"/>
      <c r="CK155" s="29"/>
      <c r="CL155" s="29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</row>
    <row r="156" spans="1:153" s="21" customFormat="1" ht="12.75" customHeight="1" outlineLevel="1" x14ac:dyDescent="0.2">
      <c r="A156" s="43"/>
      <c r="B156" s="94"/>
      <c r="C156" s="95"/>
      <c r="D156" s="92"/>
      <c r="E156" s="90"/>
      <c r="F156" s="91"/>
      <c r="G156" s="90">
        <f t="shared" si="210"/>
        <v>0</v>
      </c>
      <c r="H156" s="89"/>
      <c r="I156" s="88"/>
      <c r="J156" s="87" t="str">
        <f t="shared" si="211"/>
        <v/>
      </c>
      <c r="K156" s="68" t="str">
        <f t="shared" si="212"/>
        <v/>
      </c>
      <c r="L156" s="86"/>
      <c r="M156" s="85"/>
      <c r="N156" s="85">
        <f t="shared" si="213"/>
        <v>0</v>
      </c>
      <c r="O156" s="84" t="str">
        <f>IF(OR(D156="",D156="Honorar"),"",IF(VLOOKUP(D156,Durchschnittssätze!$A$5:$Q$48,5,FALSE)&lt;0,"entfällt für",IF(N156=0,"",ROUND((VLOOKUP(D156,Durchschnittssätze!$A$5:$Q$48,5,FALSE)/39.8*E156),2))))</f>
        <v/>
      </c>
      <c r="P156" s="84" t="str">
        <f>IF(OR(D156="",D156="Honorar"),"",IF(VLOOKUP(D156,Durchschnittssätze!$A$5:$Q$48,9,FALSE)&lt;0,"Beamte",IF(N156=0,"",ROUND((VLOOKUP(D156,Durchschnittssätze!$A$5:$Q$48,9,FALSE)/39.8*E156),2))))</f>
        <v/>
      </c>
      <c r="Q156" s="83" t="str">
        <f>IF(D156="Honorar",N156,IF(P156="Beamte",VLOOKUP(D156,Durchschnittssätze!$A$5:$Q$48,17,FALSE),IF(N156&lt;O156,"keine",ROUND(IF(AND(N156&gt;=O156,N156&lt;P156),VLOOKUP(D156,Durchschnittssätze!$A$5:$Q$48,13,FALSE),VLOOKUP(D156,Durchschnittssätze!$A$5:$Q$48,17,FALSE)),2))))</f>
        <v>keine</v>
      </c>
      <c r="R156" s="82" t="str">
        <f t="shared" si="214"/>
        <v>Förderung</v>
      </c>
      <c r="S156" s="81">
        <f t="shared" si="215"/>
        <v>0</v>
      </c>
      <c r="T156" s="32"/>
      <c r="U156" s="36"/>
      <c r="V156" s="33"/>
      <c r="W156" s="61">
        <f t="shared" si="216"/>
        <v>1</v>
      </c>
      <c r="X156" s="60">
        <f t="shared" si="217"/>
        <v>0</v>
      </c>
      <c r="Y156" s="59">
        <f t="shared" si="218"/>
        <v>0</v>
      </c>
      <c r="Z156" s="58" t="e">
        <f t="shared" si="219"/>
        <v>#VALUE!</v>
      </c>
      <c r="AA156" s="57" t="e">
        <f t="shared" si="220"/>
        <v>#VALUE!</v>
      </c>
      <c r="AB156" s="56" t="e">
        <f t="shared" si="221"/>
        <v>#VALUE!</v>
      </c>
      <c r="AC156" s="55" t="e">
        <f t="shared" si="222"/>
        <v>#VALUE!</v>
      </c>
      <c r="AD156" s="54" t="e">
        <f t="shared" si="223"/>
        <v>#VALUE!</v>
      </c>
      <c r="AE156" s="53" t="e">
        <f t="shared" si="224"/>
        <v>#VALUE!</v>
      </c>
      <c r="AF156" s="52" t="e">
        <f t="shared" si="225"/>
        <v>#VALUE!</v>
      </c>
      <c r="AG156" s="58" t="e">
        <f t="shared" si="226"/>
        <v>#VALUE!</v>
      </c>
      <c r="AH156" s="57" t="e">
        <f t="shared" si="227"/>
        <v>#VALUE!</v>
      </c>
      <c r="AI156" s="56" t="e">
        <f t="shared" si="228"/>
        <v>#VALUE!</v>
      </c>
      <c r="AJ156" s="55" t="e">
        <f t="shared" si="229"/>
        <v>#VALUE!</v>
      </c>
      <c r="AK156" s="80" t="e">
        <f t="shared" si="230"/>
        <v>#VALUE!</v>
      </c>
      <c r="AL156" s="79" t="e">
        <f t="shared" si="231"/>
        <v>#VALUE!</v>
      </c>
      <c r="AM156" s="45">
        <f t="shared" si="232"/>
        <v>0</v>
      </c>
      <c r="AN156" s="44" t="str">
        <f t="shared" si="233"/>
        <v/>
      </c>
      <c r="AO156" s="17"/>
      <c r="AP156" s="78"/>
      <c r="AQ156" s="78"/>
      <c r="AR156" s="77"/>
      <c r="AS156" s="29"/>
      <c r="AT156" s="33"/>
      <c r="AU156" s="33"/>
      <c r="AV156" s="33"/>
      <c r="AW156" s="33"/>
      <c r="AX156" s="33"/>
      <c r="AY156" s="33"/>
      <c r="AZ156" s="29"/>
      <c r="BA156" s="33"/>
      <c r="BB156" s="33"/>
      <c r="BC156" s="33"/>
      <c r="BD156" s="33"/>
      <c r="BE156" s="33"/>
      <c r="BF156" s="33"/>
      <c r="BG156" s="29"/>
      <c r="BH156" s="29"/>
      <c r="BI156" s="33"/>
      <c r="BJ156" s="33"/>
      <c r="BK156" s="33"/>
      <c r="BL156" s="33"/>
      <c r="BM156" s="33"/>
      <c r="BN156" s="33"/>
      <c r="BO156" s="28"/>
      <c r="BP156" s="30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1"/>
      <c r="CI156" s="29"/>
      <c r="CJ156" s="30"/>
      <c r="CK156" s="29"/>
      <c r="CL156" s="29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</row>
    <row r="157" spans="1:153" s="21" customFormat="1" ht="12.75" customHeight="1" outlineLevel="1" x14ac:dyDescent="0.2">
      <c r="A157" s="43"/>
      <c r="B157" s="94"/>
      <c r="C157" s="93"/>
      <c r="D157" s="92"/>
      <c r="E157" s="90"/>
      <c r="F157" s="91"/>
      <c r="G157" s="90">
        <f t="shared" si="210"/>
        <v>0</v>
      </c>
      <c r="H157" s="89"/>
      <c r="I157" s="88"/>
      <c r="J157" s="87" t="str">
        <f t="shared" si="211"/>
        <v/>
      </c>
      <c r="K157" s="68" t="str">
        <f t="shared" si="212"/>
        <v/>
      </c>
      <c r="L157" s="86"/>
      <c r="M157" s="85"/>
      <c r="N157" s="85">
        <f t="shared" si="213"/>
        <v>0</v>
      </c>
      <c r="O157" s="84" t="str">
        <f>IF(OR(D157="",D157="Honorar"),"",IF(VLOOKUP(D157,Durchschnittssätze!$A$5:$Q$48,5,FALSE)&lt;0,"entfällt für",IF(N157=0,"",ROUND((VLOOKUP(D157,Durchschnittssätze!$A$5:$Q$48,5,FALSE)/39.8*E157),2))))</f>
        <v/>
      </c>
      <c r="P157" s="84" t="str">
        <f>IF(OR(D157="",D157="Honorar"),"",IF(VLOOKUP(D157,Durchschnittssätze!$A$5:$Q$48,9,FALSE)&lt;0,"Beamte",IF(N157=0,"",ROUND((VLOOKUP(D157,Durchschnittssätze!$A$5:$Q$48,9,FALSE)/39.8*E157),2))))</f>
        <v/>
      </c>
      <c r="Q157" s="83" t="str">
        <f>IF(D157="Honorar",N157,IF(P157="Beamte",VLOOKUP(D157,Durchschnittssätze!$A$5:$Q$48,17,FALSE),IF(N157&lt;O157,"keine",ROUND(IF(AND(N157&gt;=O157,N157&lt;P157),VLOOKUP(D157,Durchschnittssätze!$A$5:$Q$48,13,FALSE),VLOOKUP(D157,Durchschnittssätze!$A$5:$Q$48,17,FALSE)),2))))</f>
        <v>keine</v>
      </c>
      <c r="R157" s="82" t="str">
        <f t="shared" si="214"/>
        <v>Förderung</v>
      </c>
      <c r="S157" s="81">
        <f t="shared" si="215"/>
        <v>0</v>
      </c>
      <c r="T157" s="32"/>
      <c r="U157" s="36"/>
      <c r="V157" s="33"/>
      <c r="W157" s="61">
        <f t="shared" si="216"/>
        <v>1</v>
      </c>
      <c r="X157" s="60">
        <f t="shared" si="217"/>
        <v>0</v>
      </c>
      <c r="Y157" s="59">
        <f t="shared" si="218"/>
        <v>0</v>
      </c>
      <c r="Z157" s="58" t="e">
        <f t="shared" si="219"/>
        <v>#VALUE!</v>
      </c>
      <c r="AA157" s="57" t="e">
        <f t="shared" si="220"/>
        <v>#VALUE!</v>
      </c>
      <c r="AB157" s="56" t="e">
        <f t="shared" si="221"/>
        <v>#VALUE!</v>
      </c>
      <c r="AC157" s="55" t="e">
        <f t="shared" si="222"/>
        <v>#VALUE!</v>
      </c>
      <c r="AD157" s="54" t="e">
        <f t="shared" si="223"/>
        <v>#VALUE!</v>
      </c>
      <c r="AE157" s="53" t="e">
        <f t="shared" si="224"/>
        <v>#VALUE!</v>
      </c>
      <c r="AF157" s="52" t="e">
        <f t="shared" si="225"/>
        <v>#VALUE!</v>
      </c>
      <c r="AG157" s="58" t="e">
        <f t="shared" si="226"/>
        <v>#VALUE!</v>
      </c>
      <c r="AH157" s="57" t="e">
        <f t="shared" si="227"/>
        <v>#VALUE!</v>
      </c>
      <c r="AI157" s="56" t="e">
        <f t="shared" si="228"/>
        <v>#VALUE!</v>
      </c>
      <c r="AJ157" s="55" t="e">
        <f t="shared" si="229"/>
        <v>#VALUE!</v>
      </c>
      <c r="AK157" s="80" t="e">
        <f t="shared" si="230"/>
        <v>#VALUE!</v>
      </c>
      <c r="AL157" s="79" t="e">
        <f t="shared" si="231"/>
        <v>#VALUE!</v>
      </c>
      <c r="AM157" s="45">
        <f t="shared" si="232"/>
        <v>0</v>
      </c>
      <c r="AN157" s="44" t="str">
        <f t="shared" si="233"/>
        <v/>
      </c>
      <c r="AO157" s="17"/>
      <c r="AP157" s="78"/>
      <c r="AQ157" s="78"/>
      <c r="AR157" s="77"/>
      <c r="AS157" s="29"/>
      <c r="AT157" s="33"/>
      <c r="AU157" s="33"/>
      <c r="AV157" s="33"/>
      <c r="AW157" s="33"/>
      <c r="AX157" s="33"/>
      <c r="AY157" s="33"/>
      <c r="AZ157" s="29"/>
      <c r="BA157" s="33"/>
      <c r="BB157" s="33"/>
      <c r="BC157" s="33"/>
      <c r="BD157" s="33"/>
      <c r="BE157" s="33"/>
      <c r="BF157" s="33"/>
      <c r="BG157" s="29"/>
      <c r="BH157" s="29"/>
      <c r="BI157" s="33"/>
      <c r="BJ157" s="33"/>
      <c r="BK157" s="33"/>
      <c r="BL157" s="33"/>
      <c r="BM157" s="33"/>
      <c r="BN157" s="33"/>
      <c r="BO157" s="28"/>
      <c r="BP157" s="30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1"/>
      <c r="CI157" s="29"/>
      <c r="CJ157" s="30"/>
      <c r="CK157" s="29"/>
      <c r="CL157" s="29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</row>
    <row r="158" spans="1:153" s="21" customFormat="1" ht="12.75" customHeight="1" outlineLevel="1" x14ac:dyDescent="0.2">
      <c r="A158" s="43"/>
      <c r="B158" s="94"/>
      <c r="C158" s="95"/>
      <c r="D158" s="92"/>
      <c r="E158" s="90"/>
      <c r="F158" s="91"/>
      <c r="G158" s="90">
        <f t="shared" si="210"/>
        <v>0</v>
      </c>
      <c r="H158" s="89"/>
      <c r="I158" s="88"/>
      <c r="J158" s="87" t="str">
        <f t="shared" si="211"/>
        <v/>
      </c>
      <c r="K158" s="68" t="str">
        <f t="shared" si="212"/>
        <v/>
      </c>
      <c r="L158" s="86"/>
      <c r="M158" s="85"/>
      <c r="N158" s="85">
        <f t="shared" si="213"/>
        <v>0</v>
      </c>
      <c r="O158" s="84" t="str">
        <f>IF(OR(D158="",D158="Honorar"),"",IF(VLOOKUP(D158,Durchschnittssätze!$A$5:$Q$48,5,FALSE)&lt;0,"entfällt für",IF(N158=0,"",ROUND((VLOOKUP(D158,Durchschnittssätze!$A$5:$Q$48,5,FALSE)/39.8*E158),2))))</f>
        <v/>
      </c>
      <c r="P158" s="84" t="str">
        <f>IF(OR(D158="",D158="Honorar"),"",IF(VLOOKUP(D158,Durchschnittssätze!$A$5:$Q$48,9,FALSE)&lt;0,"Beamte",IF(N158=0,"",ROUND((VLOOKUP(D158,Durchschnittssätze!$A$5:$Q$48,9,FALSE)/39.8*E158),2))))</f>
        <v/>
      </c>
      <c r="Q158" s="83" t="str">
        <f>IF(D158="Honorar",N158,IF(P158="Beamte",VLOOKUP(D158,Durchschnittssätze!$A$5:$Q$48,17,FALSE),IF(N158&lt;O158,"keine",ROUND(IF(AND(N158&gt;=O158,N158&lt;P158),VLOOKUP(D158,Durchschnittssätze!$A$5:$Q$48,13,FALSE),VLOOKUP(D158,Durchschnittssätze!$A$5:$Q$48,17,FALSE)),2))))</f>
        <v>keine</v>
      </c>
      <c r="R158" s="82" t="str">
        <f t="shared" si="214"/>
        <v>Förderung</v>
      </c>
      <c r="S158" s="81">
        <f t="shared" si="215"/>
        <v>0</v>
      </c>
      <c r="T158" s="32"/>
      <c r="U158" s="36"/>
      <c r="V158" s="33"/>
      <c r="W158" s="61">
        <f t="shared" si="216"/>
        <v>1</v>
      </c>
      <c r="X158" s="60">
        <f t="shared" si="217"/>
        <v>0</v>
      </c>
      <c r="Y158" s="59">
        <f t="shared" si="218"/>
        <v>0</v>
      </c>
      <c r="Z158" s="58" t="e">
        <f t="shared" si="219"/>
        <v>#VALUE!</v>
      </c>
      <c r="AA158" s="57" t="e">
        <f t="shared" si="220"/>
        <v>#VALUE!</v>
      </c>
      <c r="AB158" s="56" t="e">
        <f t="shared" si="221"/>
        <v>#VALUE!</v>
      </c>
      <c r="AC158" s="55" t="e">
        <f t="shared" si="222"/>
        <v>#VALUE!</v>
      </c>
      <c r="AD158" s="54" t="e">
        <f t="shared" si="223"/>
        <v>#VALUE!</v>
      </c>
      <c r="AE158" s="53" t="e">
        <f t="shared" si="224"/>
        <v>#VALUE!</v>
      </c>
      <c r="AF158" s="52" t="e">
        <f t="shared" si="225"/>
        <v>#VALUE!</v>
      </c>
      <c r="AG158" s="58" t="e">
        <f t="shared" si="226"/>
        <v>#VALUE!</v>
      </c>
      <c r="AH158" s="57" t="e">
        <f t="shared" si="227"/>
        <v>#VALUE!</v>
      </c>
      <c r="AI158" s="56" t="e">
        <f t="shared" si="228"/>
        <v>#VALUE!</v>
      </c>
      <c r="AJ158" s="55" t="e">
        <f t="shared" si="229"/>
        <v>#VALUE!</v>
      </c>
      <c r="AK158" s="80" t="e">
        <f t="shared" si="230"/>
        <v>#VALUE!</v>
      </c>
      <c r="AL158" s="79" t="e">
        <f t="shared" si="231"/>
        <v>#VALUE!</v>
      </c>
      <c r="AM158" s="45">
        <f t="shared" si="232"/>
        <v>0</v>
      </c>
      <c r="AN158" s="44" t="str">
        <f t="shared" si="233"/>
        <v/>
      </c>
      <c r="AO158" s="17"/>
      <c r="AP158" s="78"/>
      <c r="AQ158" s="78"/>
      <c r="AR158" s="77"/>
      <c r="AS158" s="29"/>
      <c r="AT158" s="33"/>
      <c r="AU158" s="33"/>
      <c r="AV158" s="33"/>
      <c r="AW158" s="33"/>
      <c r="AX158" s="33"/>
      <c r="AY158" s="33"/>
      <c r="AZ158" s="29"/>
      <c r="BA158" s="33"/>
      <c r="BB158" s="33"/>
      <c r="BC158" s="33"/>
      <c r="BD158" s="33"/>
      <c r="BE158" s="33"/>
      <c r="BF158" s="33"/>
      <c r="BG158" s="29"/>
      <c r="BH158" s="29"/>
      <c r="BI158" s="33"/>
      <c r="BJ158" s="33"/>
      <c r="BK158" s="33"/>
      <c r="BL158" s="33"/>
      <c r="BM158" s="33"/>
      <c r="BN158" s="33"/>
      <c r="BO158" s="28"/>
      <c r="BP158" s="30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1"/>
      <c r="CI158" s="29"/>
      <c r="CJ158" s="30"/>
      <c r="CK158" s="29"/>
      <c r="CL158" s="29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</row>
    <row r="159" spans="1:153" s="21" customFormat="1" ht="12.75" customHeight="1" outlineLevel="1" x14ac:dyDescent="0.2">
      <c r="A159" s="43"/>
      <c r="B159" s="94"/>
      <c r="C159" s="95"/>
      <c r="D159" s="92"/>
      <c r="E159" s="90"/>
      <c r="F159" s="91"/>
      <c r="G159" s="90">
        <f t="shared" si="210"/>
        <v>0</v>
      </c>
      <c r="H159" s="89"/>
      <c r="I159" s="88"/>
      <c r="J159" s="87" t="str">
        <f t="shared" si="211"/>
        <v/>
      </c>
      <c r="K159" s="68" t="str">
        <f t="shared" si="212"/>
        <v/>
      </c>
      <c r="L159" s="86"/>
      <c r="M159" s="85"/>
      <c r="N159" s="85">
        <f t="shared" si="213"/>
        <v>0</v>
      </c>
      <c r="O159" s="84" t="str">
        <f>IF(OR(D159="",D159="Honorar"),"",IF(VLOOKUP(D159,Durchschnittssätze!$A$5:$Q$48,5,FALSE)&lt;0,"entfällt für",IF(N159=0,"",ROUND((VLOOKUP(D159,Durchschnittssätze!$A$5:$Q$48,5,FALSE)/39.8*E159),2))))</f>
        <v/>
      </c>
      <c r="P159" s="84" t="str">
        <f>IF(OR(D159="",D159="Honorar"),"",IF(VLOOKUP(D159,Durchschnittssätze!$A$5:$Q$48,9,FALSE)&lt;0,"Beamte",IF(N159=0,"",ROUND((VLOOKUP(D159,Durchschnittssätze!$A$5:$Q$48,9,FALSE)/39.8*E159),2))))</f>
        <v/>
      </c>
      <c r="Q159" s="83" t="str">
        <f>IF(D159="Honorar",N159,IF(P159="Beamte",VLOOKUP(D159,Durchschnittssätze!$A$5:$Q$48,17,FALSE),IF(N159&lt;O159,"keine",ROUND(IF(AND(N159&gt;=O159,N159&lt;P159),VLOOKUP(D159,Durchschnittssätze!$A$5:$Q$48,13,FALSE),VLOOKUP(D159,Durchschnittssätze!$A$5:$Q$48,17,FALSE)),2))))</f>
        <v>keine</v>
      </c>
      <c r="R159" s="82" t="str">
        <f t="shared" si="214"/>
        <v>Förderung</v>
      </c>
      <c r="S159" s="81">
        <f t="shared" si="215"/>
        <v>0</v>
      </c>
      <c r="T159" s="32"/>
      <c r="U159" s="36"/>
      <c r="V159" s="33"/>
      <c r="W159" s="61">
        <f t="shared" si="216"/>
        <v>1</v>
      </c>
      <c r="X159" s="60">
        <f t="shared" si="217"/>
        <v>0</v>
      </c>
      <c r="Y159" s="59">
        <f t="shared" si="218"/>
        <v>0</v>
      </c>
      <c r="Z159" s="58" t="e">
        <f t="shared" si="219"/>
        <v>#VALUE!</v>
      </c>
      <c r="AA159" s="57" t="e">
        <f t="shared" si="220"/>
        <v>#VALUE!</v>
      </c>
      <c r="AB159" s="56" t="e">
        <f t="shared" si="221"/>
        <v>#VALUE!</v>
      </c>
      <c r="AC159" s="55" t="e">
        <f t="shared" si="222"/>
        <v>#VALUE!</v>
      </c>
      <c r="AD159" s="54" t="e">
        <f t="shared" si="223"/>
        <v>#VALUE!</v>
      </c>
      <c r="AE159" s="53" t="e">
        <f t="shared" si="224"/>
        <v>#VALUE!</v>
      </c>
      <c r="AF159" s="52" t="e">
        <f t="shared" si="225"/>
        <v>#VALUE!</v>
      </c>
      <c r="AG159" s="58" t="e">
        <f t="shared" si="226"/>
        <v>#VALUE!</v>
      </c>
      <c r="AH159" s="57" t="e">
        <f t="shared" si="227"/>
        <v>#VALUE!</v>
      </c>
      <c r="AI159" s="56" t="e">
        <f t="shared" si="228"/>
        <v>#VALUE!</v>
      </c>
      <c r="AJ159" s="55" t="e">
        <f t="shared" si="229"/>
        <v>#VALUE!</v>
      </c>
      <c r="AK159" s="80" t="e">
        <f t="shared" si="230"/>
        <v>#VALUE!</v>
      </c>
      <c r="AL159" s="79" t="e">
        <f t="shared" si="231"/>
        <v>#VALUE!</v>
      </c>
      <c r="AM159" s="45">
        <f t="shared" si="232"/>
        <v>0</v>
      </c>
      <c r="AN159" s="44" t="str">
        <f t="shared" si="233"/>
        <v/>
      </c>
      <c r="AO159" s="17"/>
      <c r="AP159" s="78"/>
      <c r="AQ159" s="78"/>
      <c r="AR159" s="77"/>
      <c r="AS159" s="29"/>
      <c r="AT159" s="33"/>
      <c r="AU159" s="33"/>
      <c r="AV159" s="33"/>
      <c r="AW159" s="33"/>
      <c r="AX159" s="33"/>
      <c r="AY159" s="33"/>
      <c r="AZ159" s="29"/>
      <c r="BA159" s="33"/>
      <c r="BB159" s="33"/>
      <c r="BC159" s="33"/>
      <c r="BD159" s="33"/>
      <c r="BE159" s="33"/>
      <c r="BF159" s="33"/>
      <c r="BG159" s="29"/>
      <c r="BH159" s="29"/>
      <c r="BI159" s="33"/>
      <c r="BJ159" s="33"/>
      <c r="BK159" s="33"/>
      <c r="BL159" s="33"/>
      <c r="BM159" s="33"/>
      <c r="BN159" s="33"/>
      <c r="BO159" s="28"/>
      <c r="BP159" s="30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1"/>
      <c r="CI159" s="29"/>
      <c r="CJ159" s="30"/>
      <c r="CK159" s="29"/>
      <c r="CL159" s="29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</row>
    <row r="160" spans="1:153" s="21" customFormat="1" ht="12.75" customHeight="1" outlineLevel="1" x14ac:dyDescent="0.2">
      <c r="A160" s="43"/>
      <c r="B160" s="94"/>
      <c r="C160" s="93"/>
      <c r="D160" s="92"/>
      <c r="E160" s="90"/>
      <c r="F160" s="91"/>
      <c r="G160" s="90">
        <f t="shared" si="210"/>
        <v>0</v>
      </c>
      <c r="H160" s="89"/>
      <c r="I160" s="88"/>
      <c r="J160" s="87" t="str">
        <f t="shared" si="211"/>
        <v/>
      </c>
      <c r="K160" s="68" t="str">
        <f t="shared" si="212"/>
        <v/>
      </c>
      <c r="L160" s="86"/>
      <c r="M160" s="85"/>
      <c r="N160" s="85">
        <f t="shared" si="213"/>
        <v>0</v>
      </c>
      <c r="O160" s="84" t="str">
        <f>IF(OR(D160="",D160="Honorar"),"",IF(VLOOKUP(D160,Durchschnittssätze!$A$5:$Q$48,5,FALSE)&lt;0,"entfällt für",IF(N160=0,"",ROUND((VLOOKUP(D160,Durchschnittssätze!$A$5:$Q$48,5,FALSE)/39.8*E160),2))))</f>
        <v/>
      </c>
      <c r="P160" s="84" t="str">
        <f>IF(OR(D160="",D160="Honorar"),"",IF(VLOOKUP(D160,Durchschnittssätze!$A$5:$Q$48,9,FALSE)&lt;0,"Beamte",IF(N160=0,"",ROUND((VLOOKUP(D160,Durchschnittssätze!$A$5:$Q$48,9,FALSE)/39.8*E160),2))))</f>
        <v/>
      </c>
      <c r="Q160" s="83" t="str">
        <f>IF(D160="Honorar",N160,IF(P160="Beamte",VLOOKUP(D160,Durchschnittssätze!$A$5:$Q$48,17,FALSE),IF(N160&lt;O160,"keine",ROUND(IF(AND(N160&gt;=O160,N160&lt;P160),VLOOKUP(D160,Durchschnittssätze!$A$5:$Q$48,13,FALSE),VLOOKUP(D160,Durchschnittssätze!$A$5:$Q$48,17,FALSE)),2))))</f>
        <v>keine</v>
      </c>
      <c r="R160" s="82" t="str">
        <f t="shared" si="214"/>
        <v>Förderung</v>
      </c>
      <c r="S160" s="81">
        <f t="shared" si="215"/>
        <v>0</v>
      </c>
      <c r="T160" s="32"/>
      <c r="U160" s="36"/>
      <c r="V160" s="33"/>
      <c r="W160" s="61">
        <f t="shared" si="216"/>
        <v>1</v>
      </c>
      <c r="X160" s="60">
        <f t="shared" si="217"/>
        <v>0</v>
      </c>
      <c r="Y160" s="59">
        <f t="shared" si="218"/>
        <v>0</v>
      </c>
      <c r="Z160" s="58" t="e">
        <f t="shared" si="219"/>
        <v>#VALUE!</v>
      </c>
      <c r="AA160" s="57" t="e">
        <f t="shared" si="220"/>
        <v>#VALUE!</v>
      </c>
      <c r="AB160" s="56" t="e">
        <f t="shared" si="221"/>
        <v>#VALUE!</v>
      </c>
      <c r="AC160" s="55" t="e">
        <f t="shared" si="222"/>
        <v>#VALUE!</v>
      </c>
      <c r="AD160" s="54" t="e">
        <f t="shared" si="223"/>
        <v>#VALUE!</v>
      </c>
      <c r="AE160" s="53" t="e">
        <f t="shared" si="224"/>
        <v>#VALUE!</v>
      </c>
      <c r="AF160" s="52" t="e">
        <f t="shared" si="225"/>
        <v>#VALUE!</v>
      </c>
      <c r="AG160" s="58" t="e">
        <f t="shared" si="226"/>
        <v>#VALUE!</v>
      </c>
      <c r="AH160" s="57" t="e">
        <f t="shared" si="227"/>
        <v>#VALUE!</v>
      </c>
      <c r="AI160" s="56" t="e">
        <f t="shared" si="228"/>
        <v>#VALUE!</v>
      </c>
      <c r="AJ160" s="55" t="e">
        <f t="shared" si="229"/>
        <v>#VALUE!</v>
      </c>
      <c r="AK160" s="80" t="e">
        <f t="shared" si="230"/>
        <v>#VALUE!</v>
      </c>
      <c r="AL160" s="79" t="e">
        <f t="shared" si="231"/>
        <v>#VALUE!</v>
      </c>
      <c r="AM160" s="45">
        <f t="shared" si="232"/>
        <v>0</v>
      </c>
      <c r="AN160" s="44" t="str">
        <f t="shared" si="233"/>
        <v/>
      </c>
      <c r="AO160" s="17"/>
      <c r="AP160" s="78"/>
      <c r="AQ160" s="78"/>
      <c r="AR160" s="77"/>
      <c r="AS160" s="29"/>
      <c r="AT160" s="33"/>
      <c r="AU160" s="33"/>
      <c r="AV160" s="33"/>
      <c r="AW160" s="33"/>
      <c r="AX160" s="33"/>
      <c r="AY160" s="33"/>
      <c r="AZ160" s="29"/>
      <c r="BA160" s="33"/>
      <c r="BB160" s="33"/>
      <c r="BC160" s="33"/>
      <c r="BD160" s="33"/>
      <c r="BE160" s="33"/>
      <c r="BF160" s="33"/>
      <c r="BG160" s="29"/>
      <c r="BH160" s="29"/>
      <c r="BI160" s="33"/>
      <c r="BJ160" s="33"/>
      <c r="BK160" s="33"/>
      <c r="BL160" s="33"/>
      <c r="BM160" s="33"/>
      <c r="BN160" s="33"/>
      <c r="BO160" s="28"/>
      <c r="BP160" s="30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1"/>
      <c r="CI160" s="29"/>
      <c r="CJ160" s="30"/>
      <c r="CK160" s="29"/>
      <c r="CL160" s="29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</row>
    <row r="161" spans="1:153" s="21" customFormat="1" ht="12.75" customHeight="1" outlineLevel="1" x14ac:dyDescent="0.2">
      <c r="A161" s="43"/>
      <c r="B161" s="94"/>
      <c r="C161" s="95"/>
      <c r="D161" s="92"/>
      <c r="E161" s="90"/>
      <c r="F161" s="91"/>
      <c r="G161" s="90">
        <f t="shared" si="210"/>
        <v>0</v>
      </c>
      <c r="H161" s="89"/>
      <c r="I161" s="88"/>
      <c r="J161" s="87" t="str">
        <f t="shared" si="211"/>
        <v/>
      </c>
      <c r="K161" s="68" t="str">
        <f t="shared" si="212"/>
        <v/>
      </c>
      <c r="L161" s="86"/>
      <c r="M161" s="85"/>
      <c r="N161" s="85">
        <f t="shared" si="213"/>
        <v>0</v>
      </c>
      <c r="O161" s="84" t="str">
        <f>IF(OR(D161="",D161="Honorar"),"",IF(VLOOKUP(D161,Durchschnittssätze!$A$5:$Q$48,5,FALSE)&lt;0,"entfällt für",IF(N161=0,"",ROUND((VLOOKUP(D161,Durchschnittssätze!$A$5:$Q$48,5,FALSE)/39.8*E161),2))))</f>
        <v/>
      </c>
      <c r="P161" s="84" t="str">
        <f>IF(OR(D161="",D161="Honorar"),"",IF(VLOOKUP(D161,Durchschnittssätze!$A$5:$Q$48,9,FALSE)&lt;0,"Beamte",IF(N161=0,"",ROUND((VLOOKUP(D161,Durchschnittssätze!$A$5:$Q$48,9,FALSE)/39.8*E161),2))))</f>
        <v/>
      </c>
      <c r="Q161" s="83" t="str">
        <f>IF(D161="Honorar",N161,IF(P161="Beamte",VLOOKUP(D161,Durchschnittssätze!$A$5:$Q$48,17,FALSE),IF(N161&lt;O161,"keine",ROUND(IF(AND(N161&gt;=O161,N161&lt;P161),VLOOKUP(D161,Durchschnittssätze!$A$5:$Q$48,13,FALSE),VLOOKUP(D161,Durchschnittssätze!$A$5:$Q$48,17,FALSE)),2))))</f>
        <v>keine</v>
      </c>
      <c r="R161" s="82" t="str">
        <f t="shared" si="214"/>
        <v>Förderung</v>
      </c>
      <c r="S161" s="81">
        <f t="shared" si="215"/>
        <v>0</v>
      </c>
      <c r="T161" s="32"/>
      <c r="U161" s="36"/>
      <c r="V161" s="33"/>
      <c r="W161" s="61">
        <f t="shared" si="216"/>
        <v>1</v>
      </c>
      <c r="X161" s="60">
        <f t="shared" si="217"/>
        <v>0</v>
      </c>
      <c r="Y161" s="59">
        <f t="shared" si="218"/>
        <v>0</v>
      </c>
      <c r="Z161" s="58" t="e">
        <f t="shared" si="219"/>
        <v>#VALUE!</v>
      </c>
      <c r="AA161" s="57" t="e">
        <f t="shared" si="220"/>
        <v>#VALUE!</v>
      </c>
      <c r="AB161" s="56" t="e">
        <f t="shared" si="221"/>
        <v>#VALUE!</v>
      </c>
      <c r="AC161" s="55" t="e">
        <f t="shared" si="222"/>
        <v>#VALUE!</v>
      </c>
      <c r="AD161" s="54" t="e">
        <f t="shared" si="223"/>
        <v>#VALUE!</v>
      </c>
      <c r="AE161" s="53" t="e">
        <f t="shared" si="224"/>
        <v>#VALUE!</v>
      </c>
      <c r="AF161" s="52" t="e">
        <f t="shared" si="225"/>
        <v>#VALUE!</v>
      </c>
      <c r="AG161" s="58" t="e">
        <f t="shared" si="226"/>
        <v>#VALUE!</v>
      </c>
      <c r="AH161" s="57" t="e">
        <f t="shared" si="227"/>
        <v>#VALUE!</v>
      </c>
      <c r="AI161" s="56" t="e">
        <f t="shared" si="228"/>
        <v>#VALUE!</v>
      </c>
      <c r="AJ161" s="55" t="e">
        <f t="shared" si="229"/>
        <v>#VALUE!</v>
      </c>
      <c r="AK161" s="80" t="e">
        <f t="shared" si="230"/>
        <v>#VALUE!</v>
      </c>
      <c r="AL161" s="79" t="e">
        <f t="shared" si="231"/>
        <v>#VALUE!</v>
      </c>
      <c r="AM161" s="45">
        <f t="shared" si="232"/>
        <v>0</v>
      </c>
      <c r="AN161" s="44" t="str">
        <f t="shared" si="233"/>
        <v/>
      </c>
      <c r="AO161" s="17"/>
      <c r="AP161" s="78"/>
      <c r="AQ161" s="78"/>
      <c r="AR161" s="77"/>
      <c r="AS161" s="29"/>
      <c r="AT161" s="33"/>
      <c r="AU161" s="33"/>
      <c r="AV161" s="33"/>
      <c r="AW161" s="33"/>
      <c r="AX161" s="33"/>
      <c r="AY161" s="33"/>
      <c r="AZ161" s="29"/>
      <c r="BA161" s="33"/>
      <c r="BB161" s="33"/>
      <c r="BC161" s="33"/>
      <c r="BD161" s="33"/>
      <c r="BE161" s="33"/>
      <c r="BF161" s="33"/>
      <c r="BG161" s="29"/>
      <c r="BH161" s="29"/>
      <c r="BI161" s="33"/>
      <c r="BJ161" s="33"/>
      <c r="BK161" s="33"/>
      <c r="BL161" s="33"/>
      <c r="BM161" s="33"/>
      <c r="BN161" s="33"/>
      <c r="BO161" s="28"/>
      <c r="BP161" s="30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1"/>
      <c r="CI161" s="29"/>
      <c r="CJ161" s="30"/>
      <c r="CK161" s="29"/>
      <c r="CL161" s="29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</row>
    <row r="162" spans="1:153" s="21" customFormat="1" ht="12.75" customHeight="1" outlineLevel="1" x14ac:dyDescent="0.2">
      <c r="A162" s="43"/>
      <c r="B162" s="94"/>
      <c r="C162" s="95"/>
      <c r="D162" s="92"/>
      <c r="E162" s="90"/>
      <c r="F162" s="91"/>
      <c r="G162" s="90">
        <f t="shared" si="210"/>
        <v>0</v>
      </c>
      <c r="H162" s="89"/>
      <c r="I162" s="88"/>
      <c r="J162" s="87" t="str">
        <f t="shared" si="211"/>
        <v/>
      </c>
      <c r="K162" s="68" t="str">
        <f t="shared" si="212"/>
        <v/>
      </c>
      <c r="L162" s="86"/>
      <c r="M162" s="85"/>
      <c r="N162" s="85">
        <f t="shared" si="213"/>
        <v>0</v>
      </c>
      <c r="O162" s="84" t="str">
        <f>IF(OR(D162="",D162="Honorar"),"",IF(VLOOKUP(D162,Durchschnittssätze!$A$5:$Q$48,5,FALSE)&lt;0,"entfällt für",IF(N162=0,"",ROUND((VLOOKUP(D162,Durchschnittssätze!$A$5:$Q$48,5,FALSE)/39.8*E162),2))))</f>
        <v/>
      </c>
      <c r="P162" s="84" t="str">
        <f>IF(OR(D162="",D162="Honorar"),"",IF(VLOOKUP(D162,Durchschnittssätze!$A$5:$Q$48,9,FALSE)&lt;0,"Beamte",IF(N162=0,"",ROUND((VLOOKUP(D162,Durchschnittssätze!$A$5:$Q$48,9,FALSE)/39.8*E162),2))))</f>
        <v/>
      </c>
      <c r="Q162" s="83" t="str">
        <f>IF(D162="Honorar",N162,IF(P162="Beamte",VLOOKUP(D162,Durchschnittssätze!$A$5:$Q$48,17,FALSE),IF(N162&lt;O162,"keine",ROUND(IF(AND(N162&gt;=O162,N162&lt;P162),VLOOKUP(D162,Durchschnittssätze!$A$5:$Q$48,13,FALSE),VLOOKUP(D162,Durchschnittssätze!$A$5:$Q$48,17,FALSE)),2))))</f>
        <v>keine</v>
      </c>
      <c r="R162" s="82" t="str">
        <f t="shared" si="214"/>
        <v>Förderung</v>
      </c>
      <c r="S162" s="81">
        <f t="shared" si="215"/>
        <v>0</v>
      </c>
      <c r="T162" s="32"/>
      <c r="U162" s="36"/>
      <c r="V162" s="33"/>
      <c r="W162" s="61">
        <f t="shared" si="216"/>
        <v>1</v>
      </c>
      <c r="X162" s="60">
        <f t="shared" si="217"/>
        <v>0</v>
      </c>
      <c r="Y162" s="59">
        <f t="shared" si="218"/>
        <v>0</v>
      </c>
      <c r="Z162" s="58" t="e">
        <f t="shared" si="219"/>
        <v>#VALUE!</v>
      </c>
      <c r="AA162" s="57" t="e">
        <f t="shared" si="220"/>
        <v>#VALUE!</v>
      </c>
      <c r="AB162" s="56" t="e">
        <f t="shared" si="221"/>
        <v>#VALUE!</v>
      </c>
      <c r="AC162" s="55" t="e">
        <f t="shared" si="222"/>
        <v>#VALUE!</v>
      </c>
      <c r="AD162" s="54" t="e">
        <f t="shared" si="223"/>
        <v>#VALUE!</v>
      </c>
      <c r="AE162" s="53" t="e">
        <f t="shared" si="224"/>
        <v>#VALUE!</v>
      </c>
      <c r="AF162" s="52" t="e">
        <f t="shared" si="225"/>
        <v>#VALUE!</v>
      </c>
      <c r="AG162" s="58" t="e">
        <f t="shared" si="226"/>
        <v>#VALUE!</v>
      </c>
      <c r="AH162" s="57" t="e">
        <f t="shared" si="227"/>
        <v>#VALUE!</v>
      </c>
      <c r="AI162" s="56" t="e">
        <f t="shared" si="228"/>
        <v>#VALUE!</v>
      </c>
      <c r="AJ162" s="55" t="e">
        <f t="shared" si="229"/>
        <v>#VALUE!</v>
      </c>
      <c r="AK162" s="80" t="e">
        <f t="shared" si="230"/>
        <v>#VALUE!</v>
      </c>
      <c r="AL162" s="79" t="e">
        <f t="shared" si="231"/>
        <v>#VALUE!</v>
      </c>
      <c r="AM162" s="45">
        <f t="shared" si="232"/>
        <v>0</v>
      </c>
      <c r="AN162" s="44" t="str">
        <f t="shared" si="233"/>
        <v/>
      </c>
      <c r="AO162" s="17"/>
      <c r="AP162" s="78"/>
      <c r="AQ162" s="78"/>
      <c r="AR162" s="77"/>
      <c r="AS162" s="29"/>
      <c r="AT162" s="33"/>
      <c r="AU162" s="33"/>
      <c r="AV162" s="33"/>
      <c r="AW162" s="33"/>
      <c r="AX162" s="33"/>
      <c r="AY162" s="33"/>
      <c r="AZ162" s="29"/>
      <c r="BA162" s="33"/>
      <c r="BB162" s="33"/>
      <c r="BC162" s="33"/>
      <c r="BD162" s="33"/>
      <c r="BE162" s="33"/>
      <c r="BF162" s="33"/>
      <c r="BG162" s="29"/>
      <c r="BH162" s="29"/>
      <c r="BI162" s="33"/>
      <c r="BJ162" s="33"/>
      <c r="BK162" s="33"/>
      <c r="BL162" s="33"/>
      <c r="BM162" s="33"/>
      <c r="BN162" s="33"/>
      <c r="BO162" s="28"/>
      <c r="BP162" s="30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1"/>
      <c r="CI162" s="29"/>
      <c r="CJ162" s="30"/>
      <c r="CK162" s="29"/>
      <c r="CL162" s="29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</row>
    <row r="163" spans="1:153" s="21" customFormat="1" ht="12.75" customHeight="1" outlineLevel="1" x14ac:dyDescent="0.2">
      <c r="A163" s="43"/>
      <c r="B163" s="94"/>
      <c r="C163" s="93"/>
      <c r="D163" s="92"/>
      <c r="E163" s="90"/>
      <c r="F163" s="91"/>
      <c r="G163" s="90">
        <f t="shared" si="210"/>
        <v>0</v>
      </c>
      <c r="H163" s="89"/>
      <c r="I163" s="88"/>
      <c r="J163" s="87" t="str">
        <f t="shared" si="211"/>
        <v/>
      </c>
      <c r="K163" s="68" t="str">
        <f t="shared" si="212"/>
        <v/>
      </c>
      <c r="L163" s="86"/>
      <c r="M163" s="85"/>
      <c r="N163" s="85">
        <f t="shared" si="213"/>
        <v>0</v>
      </c>
      <c r="O163" s="84" t="str">
        <f>IF(OR(D163="",D163="Honorar"),"",IF(VLOOKUP(D163,Durchschnittssätze!$A$5:$Q$48,5,FALSE)&lt;0,"entfällt für",IF(N163=0,"",ROUND((VLOOKUP(D163,Durchschnittssätze!$A$5:$Q$48,5,FALSE)/39.8*E163),2))))</f>
        <v/>
      </c>
      <c r="P163" s="84" t="str">
        <f>IF(OR(D163="",D163="Honorar"),"",IF(VLOOKUP(D163,Durchschnittssätze!$A$5:$Q$48,9,FALSE)&lt;0,"Beamte",IF(N163=0,"",ROUND((VLOOKUP(D163,Durchschnittssätze!$A$5:$Q$48,9,FALSE)/39.8*E163),2))))</f>
        <v/>
      </c>
      <c r="Q163" s="83" t="str">
        <f>IF(D163="Honorar",N163,IF(P163="Beamte",VLOOKUP(D163,Durchschnittssätze!$A$5:$Q$48,17,FALSE),IF(N163&lt;O163,"keine",ROUND(IF(AND(N163&gt;=O163,N163&lt;P163),VLOOKUP(D163,Durchschnittssätze!$A$5:$Q$48,13,FALSE),VLOOKUP(D163,Durchschnittssätze!$A$5:$Q$48,17,FALSE)),2))))</f>
        <v>keine</v>
      </c>
      <c r="R163" s="82" t="str">
        <f t="shared" si="214"/>
        <v>Förderung</v>
      </c>
      <c r="S163" s="81">
        <f t="shared" si="215"/>
        <v>0</v>
      </c>
      <c r="T163" s="32"/>
      <c r="U163" s="36"/>
      <c r="V163" s="33"/>
      <c r="W163" s="61">
        <f t="shared" si="216"/>
        <v>1</v>
      </c>
      <c r="X163" s="60">
        <f t="shared" si="217"/>
        <v>0</v>
      </c>
      <c r="Y163" s="59">
        <f t="shared" si="218"/>
        <v>0</v>
      </c>
      <c r="Z163" s="58" t="e">
        <f t="shared" si="219"/>
        <v>#VALUE!</v>
      </c>
      <c r="AA163" s="57" t="e">
        <f t="shared" si="220"/>
        <v>#VALUE!</v>
      </c>
      <c r="AB163" s="56" t="e">
        <f t="shared" si="221"/>
        <v>#VALUE!</v>
      </c>
      <c r="AC163" s="55" t="e">
        <f t="shared" si="222"/>
        <v>#VALUE!</v>
      </c>
      <c r="AD163" s="54" t="e">
        <f t="shared" si="223"/>
        <v>#VALUE!</v>
      </c>
      <c r="AE163" s="53" t="e">
        <f t="shared" si="224"/>
        <v>#VALUE!</v>
      </c>
      <c r="AF163" s="52" t="e">
        <f t="shared" si="225"/>
        <v>#VALUE!</v>
      </c>
      <c r="AG163" s="58" t="e">
        <f t="shared" si="226"/>
        <v>#VALUE!</v>
      </c>
      <c r="AH163" s="57" t="e">
        <f t="shared" si="227"/>
        <v>#VALUE!</v>
      </c>
      <c r="AI163" s="56" t="e">
        <f t="shared" si="228"/>
        <v>#VALUE!</v>
      </c>
      <c r="AJ163" s="55" t="e">
        <f t="shared" si="229"/>
        <v>#VALUE!</v>
      </c>
      <c r="AK163" s="80" t="e">
        <f t="shared" si="230"/>
        <v>#VALUE!</v>
      </c>
      <c r="AL163" s="79" t="e">
        <f t="shared" si="231"/>
        <v>#VALUE!</v>
      </c>
      <c r="AM163" s="45">
        <f t="shared" si="232"/>
        <v>0</v>
      </c>
      <c r="AN163" s="44" t="str">
        <f t="shared" si="233"/>
        <v/>
      </c>
      <c r="AO163" s="17"/>
      <c r="AP163" s="78"/>
      <c r="AQ163" s="78"/>
      <c r="AR163" s="77"/>
      <c r="AS163" s="29"/>
      <c r="AT163" s="33"/>
      <c r="AU163" s="33"/>
      <c r="AV163" s="33"/>
      <c r="AW163" s="33"/>
      <c r="AX163" s="33"/>
      <c r="AY163" s="33"/>
      <c r="AZ163" s="29"/>
      <c r="BA163" s="33"/>
      <c r="BB163" s="33"/>
      <c r="BC163" s="33"/>
      <c r="BD163" s="33"/>
      <c r="BE163" s="33"/>
      <c r="BF163" s="33"/>
      <c r="BG163" s="29"/>
      <c r="BH163" s="29"/>
      <c r="BI163" s="33"/>
      <c r="BJ163" s="33"/>
      <c r="BK163" s="33"/>
      <c r="BL163" s="33"/>
      <c r="BM163" s="33"/>
      <c r="BN163" s="33"/>
      <c r="BO163" s="28"/>
      <c r="BP163" s="30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1"/>
      <c r="CI163" s="29"/>
      <c r="CJ163" s="30"/>
      <c r="CK163" s="29"/>
      <c r="CL163" s="29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</row>
    <row r="164" spans="1:153" s="21" customFormat="1" ht="12.75" customHeight="1" outlineLevel="1" thickBot="1" x14ac:dyDescent="0.25">
      <c r="A164" s="43"/>
      <c r="B164" s="76"/>
      <c r="C164" s="75"/>
      <c r="D164" s="74"/>
      <c r="E164" s="72"/>
      <c r="F164" s="73"/>
      <c r="G164" s="72">
        <f t="shared" si="210"/>
        <v>0</v>
      </c>
      <c r="H164" s="71"/>
      <c r="I164" s="70"/>
      <c r="J164" s="69" t="str">
        <f t="shared" si="211"/>
        <v/>
      </c>
      <c r="K164" s="68" t="str">
        <f t="shared" si="212"/>
        <v/>
      </c>
      <c r="L164" s="67"/>
      <c r="M164" s="66"/>
      <c r="N164" s="66">
        <f t="shared" si="213"/>
        <v>0</v>
      </c>
      <c r="O164" s="65" t="str">
        <f>IF(OR(D164="",D164="Honorar"),"",IF(VLOOKUP(D164,Durchschnittssätze!$A$5:$Q$48,5,FALSE)&lt;0,"entfällt für",IF(N164=0,"",ROUND((VLOOKUP(D164,Durchschnittssätze!$A$5:$Q$48,5,FALSE)/39.8*E164),2))))</f>
        <v/>
      </c>
      <c r="P164" s="65" t="str">
        <f>IF(OR(D164="",D164="Honorar"),"",IF(VLOOKUP(D164,Durchschnittssätze!$A$5:$Q$48,9,FALSE)&lt;0,"Beamte",IF(N164=0,"",ROUND((VLOOKUP(D164,Durchschnittssätze!$A$5:$Q$48,9,FALSE)/39.8*E164),2))))</f>
        <v/>
      </c>
      <c r="Q164" s="64" t="str">
        <f>IF(D164="Honorar",N164,IF(P164="Beamte",VLOOKUP(D164,Durchschnittssätze!$A$5:$Q$48,17,FALSE),IF(N164&lt;O164,"keine",ROUND(IF(AND(N164&gt;=O164,N164&lt;P164),VLOOKUP(D164,Durchschnittssätze!$A$5:$Q$48,13,FALSE),VLOOKUP(D164,Durchschnittssätze!$A$5:$Q$48,17,FALSE)),2))))</f>
        <v>keine</v>
      </c>
      <c r="R164" s="63" t="str">
        <f t="shared" si="214"/>
        <v>Förderung</v>
      </c>
      <c r="S164" s="62">
        <f t="shared" si="215"/>
        <v>0</v>
      </c>
      <c r="T164" s="32"/>
      <c r="U164" s="36"/>
      <c r="V164" s="33"/>
      <c r="W164" s="61">
        <f t="shared" si="216"/>
        <v>1</v>
      </c>
      <c r="X164" s="60">
        <f t="shared" si="217"/>
        <v>0</v>
      </c>
      <c r="Y164" s="59">
        <f t="shared" si="218"/>
        <v>0</v>
      </c>
      <c r="Z164" s="58" t="e">
        <f t="shared" si="219"/>
        <v>#VALUE!</v>
      </c>
      <c r="AA164" s="57" t="e">
        <f t="shared" si="220"/>
        <v>#VALUE!</v>
      </c>
      <c r="AB164" s="56" t="e">
        <f t="shared" si="221"/>
        <v>#VALUE!</v>
      </c>
      <c r="AC164" s="55" t="e">
        <f t="shared" si="222"/>
        <v>#VALUE!</v>
      </c>
      <c r="AD164" s="54" t="e">
        <f t="shared" si="223"/>
        <v>#VALUE!</v>
      </c>
      <c r="AE164" s="53" t="e">
        <f t="shared" si="224"/>
        <v>#VALUE!</v>
      </c>
      <c r="AF164" s="52" t="e">
        <f t="shared" si="225"/>
        <v>#VALUE!</v>
      </c>
      <c r="AG164" s="51" t="e">
        <f t="shared" si="226"/>
        <v>#VALUE!</v>
      </c>
      <c r="AH164" s="50" t="e">
        <f t="shared" si="227"/>
        <v>#VALUE!</v>
      </c>
      <c r="AI164" s="49" t="e">
        <f t="shared" si="228"/>
        <v>#VALUE!</v>
      </c>
      <c r="AJ164" s="48" t="e">
        <f t="shared" si="229"/>
        <v>#VALUE!</v>
      </c>
      <c r="AK164" s="47" t="e">
        <f t="shared" si="230"/>
        <v>#VALUE!</v>
      </c>
      <c r="AL164" s="46" t="e">
        <f t="shared" si="231"/>
        <v>#VALUE!</v>
      </c>
      <c r="AM164" s="45">
        <f t="shared" si="232"/>
        <v>0</v>
      </c>
      <c r="AN164" s="44" t="str">
        <f t="shared" si="233"/>
        <v/>
      </c>
      <c r="AO164" s="34"/>
      <c r="AP164" s="34"/>
      <c r="AQ164" s="34"/>
      <c r="AR164" s="34"/>
      <c r="AS164" s="29"/>
      <c r="AT164" s="33"/>
      <c r="AU164" s="33"/>
      <c r="AV164" s="33"/>
      <c r="AW164" s="33"/>
      <c r="AX164" s="33"/>
      <c r="AY164" s="33"/>
      <c r="AZ164" s="29"/>
      <c r="BA164" s="33"/>
      <c r="BB164" s="33"/>
      <c r="BC164" s="33"/>
      <c r="BD164" s="33"/>
      <c r="BE164" s="33"/>
      <c r="BF164" s="33"/>
      <c r="BG164" s="29"/>
      <c r="BH164" s="29"/>
      <c r="BI164" s="33"/>
      <c r="BJ164" s="33"/>
      <c r="BK164" s="33"/>
      <c r="BL164" s="33"/>
      <c r="BM164" s="33"/>
      <c r="BN164" s="33"/>
      <c r="BO164" s="28"/>
      <c r="BP164" s="30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1"/>
      <c r="CI164" s="29"/>
      <c r="CJ164" s="30"/>
      <c r="CK164" s="29"/>
      <c r="CL164" s="29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</row>
    <row r="165" spans="1:153" s="21" customFormat="1" ht="20.100000000000001" customHeight="1" outlineLevel="1" thickBot="1" x14ac:dyDescent="0.25">
      <c r="A165" s="43"/>
      <c r="B165" s="42"/>
      <c r="C165" s="40"/>
      <c r="D165" s="40"/>
      <c r="E165" s="40"/>
      <c r="F165" s="40"/>
      <c r="G165" s="41"/>
      <c r="H165" s="40"/>
      <c r="I165" s="40"/>
      <c r="J165" s="39"/>
      <c r="K165" s="610"/>
      <c r="L165" s="610"/>
      <c r="M165" s="610"/>
      <c r="N165" s="610"/>
      <c r="O165" s="610"/>
      <c r="P165" s="610"/>
      <c r="Q165" s="38"/>
      <c r="R165" s="38"/>
      <c r="S165" s="37">
        <f>SUM(S154:S164)</f>
        <v>0</v>
      </c>
      <c r="T165" s="32"/>
      <c r="U165" s="36"/>
      <c r="V165" s="33"/>
      <c r="W165" s="29"/>
      <c r="X165" s="29"/>
      <c r="Y165" s="29"/>
      <c r="Z165" s="28"/>
      <c r="AA165" s="28"/>
      <c r="AB165" s="28"/>
      <c r="AC165" s="28"/>
      <c r="AD165" s="28"/>
      <c r="AE165" s="30"/>
      <c r="AF165" s="34"/>
      <c r="AG165" s="34"/>
      <c r="AH165" s="34"/>
      <c r="AI165" s="34"/>
      <c r="AJ165" s="34"/>
      <c r="AK165" s="34"/>
      <c r="AL165" s="34"/>
      <c r="AM165" s="35">
        <f>SUM(AM154:AM164)</f>
        <v>0</v>
      </c>
      <c r="AN165" s="35">
        <f>SUM(AN154:AN164)</f>
        <v>0</v>
      </c>
      <c r="AO165" s="34"/>
      <c r="AP165" s="34"/>
      <c r="AQ165" s="34"/>
      <c r="AR165" s="34"/>
      <c r="AS165" s="29"/>
      <c r="AT165" s="33"/>
      <c r="AU165" s="33"/>
      <c r="AV165" s="33"/>
      <c r="AW165" s="33"/>
      <c r="AX165" s="33"/>
      <c r="AY165" s="33"/>
      <c r="AZ165" s="29"/>
      <c r="BA165" s="33"/>
      <c r="BB165" s="33"/>
      <c r="BC165" s="33"/>
      <c r="BD165" s="33"/>
      <c r="BE165" s="33"/>
      <c r="BF165" s="33"/>
      <c r="BG165" s="29"/>
      <c r="BH165" s="29"/>
      <c r="BI165" s="33"/>
      <c r="BJ165" s="33"/>
      <c r="BK165" s="33"/>
      <c r="BL165" s="33"/>
      <c r="BM165" s="33"/>
      <c r="BN165" s="33"/>
      <c r="BO165" s="28"/>
      <c r="BP165" s="30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1"/>
      <c r="CI165" s="29"/>
      <c r="CJ165" s="30"/>
      <c r="CK165" s="29"/>
      <c r="CL165" s="29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</row>
    <row r="166" spans="1:153" s="21" customFormat="1" x14ac:dyDescent="0.2">
      <c r="B166" s="29"/>
      <c r="C166" s="28"/>
      <c r="D166" s="28"/>
      <c r="E166" s="145"/>
      <c r="F166" s="145"/>
      <c r="G166" s="145"/>
      <c r="H166" s="145"/>
      <c r="I166" s="144"/>
      <c r="J166" s="144"/>
      <c r="K166" s="614" t="str">
        <f>IF(COUNTBLANK(K154:K164)&lt;&gt;11,"Fehler in den Datumsangaben! Bitte prüfen!","")</f>
        <v/>
      </c>
      <c r="L166" s="614"/>
      <c r="M166" s="614"/>
      <c r="N166" s="614"/>
      <c r="O166" s="614"/>
      <c r="P166" s="38"/>
      <c r="Q166" s="38"/>
      <c r="R166" s="38"/>
      <c r="S166" s="38"/>
      <c r="T166" s="38"/>
      <c r="U166" s="143"/>
      <c r="V166" s="140"/>
      <c r="W166" s="33"/>
      <c r="X166" s="29"/>
      <c r="Y166" s="29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</row>
    <row r="167" spans="1:153" s="25" customFormat="1" ht="17.25" customHeight="1" outlineLevel="1" x14ac:dyDescent="0.2">
      <c r="B167" s="608">
        <f>$B$20</f>
        <v>0</v>
      </c>
      <c r="C167" s="608"/>
      <c r="D167" s="609" t="str">
        <f>IF(AM181&lt;&gt;0,"Es wurde eine abweichende Entgeltgruppe angegeben. Bitte hierfür eine Begründung im Prüfvermerk erfassen!","")</f>
        <v/>
      </c>
      <c r="E167" s="609"/>
      <c r="F167" s="609"/>
      <c r="G167" s="609"/>
      <c r="H167" s="609"/>
      <c r="I167" s="609"/>
      <c r="J167" s="609"/>
      <c r="K167" s="609"/>
      <c r="L167" s="609"/>
      <c r="M167" s="609"/>
      <c r="N167" s="29"/>
      <c r="O167" s="141"/>
      <c r="P167" s="141"/>
      <c r="Q167" s="141"/>
      <c r="R167" s="141"/>
      <c r="S167" s="20"/>
      <c r="T167" s="140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</row>
    <row r="168" spans="1:153" s="21" customFormat="1" ht="7.5" customHeight="1" outlineLevel="1" thickBot="1" x14ac:dyDescent="0.25">
      <c r="B168" s="142"/>
      <c r="E168" s="23"/>
      <c r="F168" s="27"/>
      <c r="G168" s="23"/>
      <c r="I168" s="23"/>
      <c r="K168" s="28"/>
      <c r="L168" s="28"/>
      <c r="M168" s="28"/>
      <c r="N168" s="28"/>
      <c r="O168" s="141"/>
      <c r="P168" s="141"/>
      <c r="Q168" s="141"/>
      <c r="R168" s="141"/>
      <c r="S168" s="20"/>
      <c r="T168" s="140"/>
      <c r="U168" s="28"/>
      <c r="V168" s="28"/>
      <c r="W168" s="29"/>
      <c r="X168" s="29"/>
      <c r="Y168" s="29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</row>
    <row r="169" spans="1:153" s="25" customFormat="1" ht="65.099999999999994" customHeight="1" outlineLevel="1" thickBot="1" x14ac:dyDescent="0.25">
      <c r="B169" s="139" t="s">
        <v>14</v>
      </c>
      <c r="C169" s="138" t="s">
        <v>15</v>
      </c>
      <c r="D169" s="137" t="s">
        <v>159</v>
      </c>
      <c r="E169" s="136" t="s">
        <v>158</v>
      </c>
      <c r="F169" s="136" t="s">
        <v>157</v>
      </c>
      <c r="G169" s="135" t="s">
        <v>156</v>
      </c>
      <c r="H169" s="134" t="s">
        <v>16</v>
      </c>
      <c r="I169" s="133" t="s">
        <v>17</v>
      </c>
      <c r="J169" s="132" t="s">
        <v>155</v>
      </c>
      <c r="K169" s="119"/>
      <c r="L169" s="131" t="s">
        <v>154</v>
      </c>
      <c r="M169" s="130" t="s">
        <v>153</v>
      </c>
      <c r="N169" s="130" t="s">
        <v>152</v>
      </c>
      <c r="O169" s="129" t="s">
        <v>151</v>
      </c>
      <c r="P169" s="129" t="s">
        <v>150</v>
      </c>
      <c r="Q169" s="128" t="s">
        <v>149</v>
      </c>
      <c r="R169" s="127" t="s">
        <v>148</v>
      </c>
      <c r="S169" s="126" t="s">
        <v>147</v>
      </c>
      <c r="T169" s="119"/>
      <c r="U169" s="117"/>
      <c r="V169" s="117"/>
      <c r="W169" s="117"/>
      <c r="X169" s="125" t="s">
        <v>14</v>
      </c>
      <c r="Y169" s="124" t="s">
        <v>15</v>
      </c>
      <c r="Z169" s="611" t="s">
        <v>146</v>
      </c>
      <c r="AA169" s="612"/>
      <c r="AB169" s="612"/>
      <c r="AC169" s="612"/>
      <c r="AD169" s="612"/>
      <c r="AE169" s="613"/>
      <c r="AF169" s="123" t="s">
        <v>145</v>
      </c>
      <c r="AG169" s="611" t="s">
        <v>144</v>
      </c>
      <c r="AH169" s="612"/>
      <c r="AI169" s="612"/>
      <c r="AJ169" s="612"/>
      <c r="AK169" s="612"/>
      <c r="AL169" s="613"/>
      <c r="AM169" s="122" t="s">
        <v>143</v>
      </c>
      <c r="AN169" s="121" t="s">
        <v>142</v>
      </c>
      <c r="AO169" s="29"/>
      <c r="AP169" s="29"/>
      <c r="AQ169" s="29"/>
      <c r="AR169" s="29"/>
      <c r="AS169" s="120"/>
      <c r="AT169" s="29"/>
      <c r="AU169" s="29"/>
      <c r="AV169" s="29"/>
      <c r="AW169" s="29"/>
      <c r="AX169" s="29"/>
      <c r="AY169" s="29"/>
      <c r="AZ169" s="120"/>
      <c r="BA169" s="29"/>
      <c r="BB169" s="29"/>
      <c r="BC169" s="29"/>
      <c r="BD169" s="29"/>
      <c r="BE169" s="29"/>
      <c r="BF169" s="29"/>
      <c r="BG169" s="29"/>
      <c r="BH169" s="120"/>
      <c r="BI169" s="29"/>
      <c r="BJ169" s="29"/>
      <c r="BK169" s="29"/>
      <c r="BL169" s="29"/>
      <c r="BM169" s="29"/>
      <c r="BN169" s="29"/>
      <c r="BO169" s="29"/>
      <c r="BP169" s="117"/>
      <c r="BQ169" s="119"/>
      <c r="BR169" s="119"/>
      <c r="BS169" s="117"/>
      <c r="BT169" s="117"/>
      <c r="BU169" s="117"/>
      <c r="BV169" s="117"/>
      <c r="BW169" s="119"/>
      <c r="BX169" s="119"/>
      <c r="BY169" s="117"/>
      <c r="BZ169" s="117"/>
      <c r="CA169" s="117"/>
      <c r="CB169" s="117"/>
      <c r="CC169" s="118"/>
      <c r="CD169" s="117"/>
      <c r="CE169" s="117"/>
      <c r="CF169" s="117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</row>
    <row r="170" spans="1:153" s="25" customFormat="1" ht="12.95" customHeight="1" outlineLevel="1" x14ac:dyDescent="0.2">
      <c r="A170" s="116"/>
      <c r="B170" s="115"/>
      <c r="C170" s="114"/>
      <c r="D170" s="113"/>
      <c r="E170" s="111"/>
      <c r="F170" s="112"/>
      <c r="G170" s="111">
        <f t="shared" ref="G170:G180" si="234">ROUND(E170*F170,2)</f>
        <v>0</v>
      </c>
      <c r="H170" s="110"/>
      <c r="I170" s="109"/>
      <c r="J170" s="108" t="str">
        <f t="shared" ref="J170:J180" si="235">IF(OR(G170="",G170=0),"",
IF(F170&gt;100%,"Fehler",
ROUND(1664/39.8*IF(E170&lt;39.8,E170*F170,G170)/365*
IF(OR(AND(DATEDIF(H170,I170,"M")=11,AF170=366),AND(W170=1,AF170=366)),365,AF170),2)))</f>
        <v/>
      </c>
      <c r="K170" s="68" t="str">
        <f t="shared" ref="K170:K180" si="236">IF(AND(H170="",I170=""),"",IF(OR(H170&lt;$E$20,H170&gt;$F$20,I170&lt;H170,I170&lt;$E$20,I170&gt;$F$20),"!!!",""))</f>
        <v/>
      </c>
      <c r="L170" s="107"/>
      <c r="M170" s="106"/>
      <c r="N170" s="106">
        <f t="shared" ref="N170:N180" si="237">L170*12+M170</f>
        <v>0</v>
      </c>
      <c r="O170" s="105" t="str">
        <f>IF(OR(D170="",D170="Honorar"),"",IF(VLOOKUP(D170,Durchschnittssätze!$A$5:$Q$48,5,FALSE)&lt;0,"entfällt für",IF(N170=0,"",ROUND((VLOOKUP(D170,Durchschnittssätze!$A$5:$Q$48,5,FALSE)/39.8*E170),2))))</f>
        <v/>
      </c>
      <c r="P170" s="105" t="str">
        <f>IF(OR(D170="",D170="Honorar"),"",IF(VLOOKUP(D170,Durchschnittssätze!$A$5:$Q$48,9,FALSE)&lt;0,"Beamte",IF(N170=0,"",ROUND((VLOOKUP(D170,Durchschnittssätze!$A$5:$Q$48,9,FALSE)/39.8*E170),2))))</f>
        <v/>
      </c>
      <c r="Q170" s="104" t="str">
        <f>IF(D170="Honorar",N170,IF(P170="Beamte",VLOOKUP(D170,Durchschnittssätze!$A$5:$Q$48,17,FALSE),IF(N170&lt;O170,"keine",ROUND(IF(AND(N170&gt;=O170,N170&lt;P170),VLOOKUP(D170,Durchschnittssätze!$A$5:$Q$48,13,FALSE),VLOOKUP(D170,Durchschnittssätze!$A$5:$Q$48,17,FALSE)),2))))</f>
        <v>keine</v>
      </c>
      <c r="R170" s="103" t="str">
        <f t="shared" ref="R170:R180" si="238">IF(D170="Honorar","",IF(P170="Beamte",D170,IF(N170&lt;O170,"Förderung",IF(AND(N170&gt;O170,N170&lt;P170),"Std.Satz 1","Std.Satz 2"))))</f>
        <v>Förderung</v>
      </c>
      <c r="S170" s="102">
        <f t="shared" ref="S170:S180" si="239">IF(OR(P170="Beamte",D170="Honorar"),ROUND(Q170*J170,2),IF(OR(N170&lt;O170,N170=0,G170=0),0,ROUND(Q170*J170,2)))</f>
        <v>0</v>
      </c>
      <c r="T170" s="32"/>
      <c r="U170" s="36"/>
      <c r="V170" s="33"/>
      <c r="W170" s="61">
        <f t="shared" ref="W170:W180" si="240">YEAR(I170)-YEAR(H170)+1</f>
        <v>1</v>
      </c>
      <c r="X170" s="60">
        <f t="shared" ref="X170:X180" si="241">B170</f>
        <v>0</v>
      </c>
      <c r="Y170" s="59">
        <f t="shared" ref="Y170:Y180" si="242">C170</f>
        <v>0</v>
      </c>
      <c r="Z170" s="58" t="e">
        <f t="shared" ref="Z170:Z180" si="243">IF(YEAR(H170)=$Z$9,$Z$9,"")</f>
        <v>#VALUE!</v>
      </c>
      <c r="AA170" s="57" t="e">
        <f t="shared" ref="AA170:AA180" si="244">IF(AND(Z170&lt;&gt;"",$W170&gt;1),Z170+1,IF(YEAR(H170)=$AA$9,$AA$9,""))</f>
        <v>#VALUE!</v>
      </c>
      <c r="AB170" s="56" t="e">
        <f t="shared" ref="AB170:AB180" si="245">IF(AND(OR(AA170&lt;&gt;"",YEAR(H170)=$AB$9),COUNT(Z170:AA170)&lt;W170),$AB$9,"")</f>
        <v>#VALUE!</v>
      </c>
      <c r="AC170" s="55" t="e">
        <f t="shared" ref="AC170:AC180" si="246">IF(AND(OR(AB170&lt;&gt;"",YEAR(H170)=$AC$9),COUNT(Z170:AB170)&lt;W170),$AC$9,"")</f>
        <v>#VALUE!</v>
      </c>
      <c r="AD170" s="54" t="e">
        <f t="shared" ref="AD170:AD180" si="247">IF(AND(OR(AC170&lt;&gt;"",YEAR(H170)=$AD$9),COUNT(Z170:AC170)&lt;W170),$AD$9,"")</f>
        <v>#VALUE!</v>
      </c>
      <c r="AE170" s="53" t="e">
        <f t="shared" ref="AE170:AE180" si="248">IF(AND(OR(AC170&lt;&gt;"",YEAR(H170)=$AD$9),COUNT(Z170:AD170)&lt;W170),$AE$9,"")</f>
        <v>#VALUE!</v>
      </c>
      <c r="AF170" s="52" t="e">
        <f t="shared" ref="AF170:AF180" si="249">SUM(AG170:AL170)</f>
        <v>#VALUE!</v>
      </c>
      <c r="AG170" s="101" t="e">
        <f t="shared" ref="AG170:AG180" si="250">IF(Z170="","",MIN(365,
IF(YEAR(H170)=YEAR(I170),DATEDIF(H170,I170,"D")+1,
DATEDIF(H170,VLOOKUP(YEAR(H170),$AM$11:$AN$20,2,FALSE),"D")+1)))</f>
        <v>#VALUE!</v>
      </c>
      <c r="AH170" s="100" t="e">
        <f t="shared" ref="AH170:AH180" si="251">IF(AA170="","",MIN(365,
IF(AND(YEAR($H170)=YEAR($I170),AA170=YEAR($H170)),DATEDIF($H170,$I170,"D")+1,
IF(AB170&lt;&gt;"",DATEDIF(MAX(VLOOKUP(AA170,$AM$11:$AP$20,3,FALSE),$H170),VLOOKUP(AA170,$AM$11:$AP$20,2,FALSE),"D")+1,
VLOOKUP(AA170,$AM$11:$AP$20,4,FALSE)-DATEDIF($I170,VLOOKUP(YEAR($I170),$AM$11:$AN$20,2,FALSE),"D")))))</f>
        <v>#VALUE!</v>
      </c>
      <c r="AI170" s="99" t="e">
        <f t="shared" ref="AI170:AI180" si="252">IF(AB170="","",MIN(365,
IF(AND(YEAR($H170)=YEAR($I170),AB170=YEAR($H170)),DATEDIF($H170,$I170,"D")+1,
IF(AC170&lt;&gt;"",DATEDIF(MAX(VLOOKUP(AB170,$AM$11:$AP$20,3,FALSE),$H170),VLOOKUP(AB170,$AM$11:$AP$20,2,FALSE),"D")+1,
VLOOKUP(AB170,$AM$11:$AP$20,4,FALSE)-DATEDIF($I170,VLOOKUP(YEAR($I170),$AM$11:$AN$20,2,FALSE),"D")))))</f>
        <v>#VALUE!</v>
      </c>
      <c r="AJ170" s="98" t="e">
        <f t="shared" ref="AJ170:AJ180" si="253">IF(AC170="","",MIN(365,
IF(AND(YEAR($H170)=YEAR($I170),AC170=YEAR($H170)),DATEDIF($H170,$I170,"D")+1,
IF(AD170&lt;&gt;"",DATEDIF(MAX(VLOOKUP(AC170,$AM$11:$AP$20,3,FALSE),$H170),VLOOKUP(AC170,$AM$11:$AP$20,2,FALSE),"D")+1,
VLOOKUP(AC170,$AM$11:$AP$20,4,FALSE)-DATEDIF($I170,VLOOKUP(YEAR($I170),$AM$11:$AN$20,2,FALSE),"D")))))</f>
        <v>#VALUE!</v>
      </c>
      <c r="AK170" s="97" t="e">
        <f t="shared" ref="AK170:AK180" si="254">IF(AD170="","",MIN(365,
IF(AND(YEAR($H170)=YEAR($I170),AD170=YEAR($H170)),DATEDIF($H170,$I170,"D")+1,
IF(AE170&lt;&gt;"",DATEDIF(MAX(VLOOKUP(AD170,$AM$11:$AP$20,3,FALSE),$H170),VLOOKUP(AD170,$AM$11:$AP$20,2,FALSE),"D")+1,
VLOOKUP(AD170,$AM$11:$AP$20,4,FALSE)-DATEDIF($I170,VLOOKUP(YEAR($I170),$AM$11:$AN$20,2,FALSE),"D")))))</f>
        <v>#VALUE!</v>
      </c>
      <c r="AL170" s="96" t="e">
        <f t="shared" ref="AL170:AL180" si="255">IF(AE170="","",MIN(365,
IF(AND(YEAR($H170)=YEAR($I170),AE170=YEAR($H170)),DATEDIF($H170,$I170,"D")+1,
VLOOKUP(AE170,$AM$11:$AP$20,4,FALSE)-DATEDIF($I170,VLOOKUP(YEAR($I170),$AM$11:$AN$20,2,FALSE),"D"))))</f>
        <v>#VALUE!</v>
      </c>
      <c r="AM170" s="45">
        <f t="shared" ref="AM170:AM180" si="256">IF(AND(D170&lt;&gt;$D$20,D170&lt;&gt;"",D170&lt;&gt;"Honorar"),1,0)</f>
        <v>0</v>
      </c>
      <c r="AN170" s="44" t="str">
        <f t="shared" ref="AN170:AN180" si="257">IF(D170="Honorar",S170,"")</f>
        <v/>
      </c>
      <c r="AO170" s="17"/>
      <c r="AP170" s="78"/>
      <c r="AQ170" s="78"/>
      <c r="AR170" s="77"/>
      <c r="AS170" s="29"/>
      <c r="AT170" s="33"/>
      <c r="AU170" s="33"/>
      <c r="AV170" s="33"/>
      <c r="AW170" s="33"/>
      <c r="AX170" s="33"/>
      <c r="AY170" s="33"/>
      <c r="AZ170" s="29"/>
      <c r="BA170" s="33"/>
      <c r="BB170" s="33"/>
      <c r="BC170" s="33"/>
      <c r="BD170" s="33"/>
      <c r="BE170" s="33"/>
      <c r="BF170" s="33"/>
      <c r="BG170" s="29"/>
      <c r="BH170" s="29"/>
      <c r="BI170" s="33"/>
      <c r="BJ170" s="33"/>
      <c r="BK170" s="33"/>
      <c r="BL170" s="33"/>
      <c r="BM170" s="33"/>
      <c r="BN170" s="33"/>
      <c r="BO170" s="29"/>
      <c r="BP170" s="30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1"/>
      <c r="CI170" s="29"/>
      <c r="CJ170" s="30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</row>
    <row r="171" spans="1:153" s="21" customFormat="1" ht="12.95" customHeight="1" outlineLevel="1" x14ac:dyDescent="0.2">
      <c r="A171" s="43"/>
      <c r="B171" s="94"/>
      <c r="C171" s="95"/>
      <c r="D171" s="92"/>
      <c r="E171" s="90"/>
      <c r="F171" s="91"/>
      <c r="G171" s="90">
        <f t="shared" si="234"/>
        <v>0</v>
      </c>
      <c r="H171" s="89"/>
      <c r="I171" s="88"/>
      <c r="J171" s="87" t="str">
        <f t="shared" si="235"/>
        <v/>
      </c>
      <c r="K171" s="68" t="str">
        <f t="shared" si="236"/>
        <v/>
      </c>
      <c r="L171" s="86"/>
      <c r="M171" s="85"/>
      <c r="N171" s="85">
        <f t="shared" si="237"/>
        <v>0</v>
      </c>
      <c r="O171" s="84" t="str">
        <f>IF(OR(D171="",D171="Honorar"),"",IF(VLOOKUP(D171,Durchschnittssätze!$A$5:$Q$48,5,FALSE)&lt;0,"entfällt für",IF(N171=0,"",ROUND((VLOOKUP(D171,Durchschnittssätze!$A$5:$Q$48,5,FALSE)/39.8*E171),2))))</f>
        <v/>
      </c>
      <c r="P171" s="84" t="str">
        <f>IF(OR(D171="",D171="Honorar"),"",IF(VLOOKUP(D171,Durchschnittssätze!$A$5:$Q$48,9,FALSE)&lt;0,"Beamte",IF(N171=0,"",ROUND((VLOOKUP(D171,Durchschnittssätze!$A$5:$Q$48,9,FALSE)/39.8*E171),2))))</f>
        <v/>
      </c>
      <c r="Q171" s="83" t="str">
        <f>IF(D171="Honorar",N171,IF(P171="Beamte",VLOOKUP(D171,Durchschnittssätze!$A$5:$Q$48,17,FALSE),IF(N171&lt;O171,"keine",ROUND(IF(AND(N171&gt;=O171,N171&lt;P171),VLOOKUP(D171,Durchschnittssätze!$A$5:$Q$48,13,FALSE),VLOOKUP(D171,Durchschnittssätze!$A$5:$Q$48,17,FALSE)),2))))</f>
        <v>keine</v>
      </c>
      <c r="R171" s="82" t="str">
        <f t="shared" si="238"/>
        <v>Förderung</v>
      </c>
      <c r="S171" s="81">
        <f t="shared" si="239"/>
        <v>0</v>
      </c>
      <c r="T171" s="32"/>
      <c r="U171" s="36"/>
      <c r="V171" s="33"/>
      <c r="W171" s="61">
        <f t="shared" si="240"/>
        <v>1</v>
      </c>
      <c r="X171" s="60">
        <f t="shared" si="241"/>
        <v>0</v>
      </c>
      <c r="Y171" s="59">
        <f t="shared" si="242"/>
        <v>0</v>
      </c>
      <c r="Z171" s="58" t="e">
        <f t="shared" si="243"/>
        <v>#VALUE!</v>
      </c>
      <c r="AA171" s="57" t="e">
        <f t="shared" si="244"/>
        <v>#VALUE!</v>
      </c>
      <c r="AB171" s="56" t="e">
        <f t="shared" si="245"/>
        <v>#VALUE!</v>
      </c>
      <c r="AC171" s="55" t="e">
        <f t="shared" si="246"/>
        <v>#VALUE!</v>
      </c>
      <c r="AD171" s="54" t="e">
        <f t="shared" si="247"/>
        <v>#VALUE!</v>
      </c>
      <c r="AE171" s="53" t="e">
        <f t="shared" si="248"/>
        <v>#VALUE!</v>
      </c>
      <c r="AF171" s="52" t="e">
        <f t="shared" si="249"/>
        <v>#VALUE!</v>
      </c>
      <c r="AG171" s="58" t="e">
        <f t="shared" si="250"/>
        <v>#VALUE!</v>
      </c>
      <c r="AH171" s="57" t="e">
        <f t="shared" si="251"/>
        <v>#VALUE!</v>
      </c>
      <c r="AI171" s="56" t="e">
        <f t="shared" si="252"/>
        <v>#VALUE!</v>
      </c>
      <c r="AJ171" s="55" t="e">
        <f t="shared" si="253"/>
        <v>#VALUE!</v>
      </c>
      <c r="AK171" s="80" t="e">
        <f t="shared" si="254"/>
        <v>#VALUE!</v>
      </c>
      <c r="AL171" s="79" t="e">
        <f t="shared" si="255"/>
        <v>#VALUE!</v>
      </c>
      <c r="AM171" s="45">
        <f t="shared" si="256"/>
        <v>0</v>
      </c>
      <c r="AN171" s="44" t="str">
        <f t="shared" si="257"/>
        <v/>
      </c>
      <c r="AO171" s="17"/>
      <c r="AP171" s="78"/>
      <c r="AQ171" s="78"/>
      <c r="AR171" s="77"/>
      <c r="AS171" s="29"/>
      <c r="AT171" s="33"/>
      <c r="AU171" s="33"/>
      <c r="AV171" s="33"/>
      <c r="AW171" s="33"/>
      <c r="AX171" s="33"/>
      <c r="AY171" s="33"/>
      <c r="AZ171" s="29"/>
      <c r="BA171" s="33"/>
      <c r="BB171" s="33"/>
      <c r="BC171" s="33"/>
      <c r="BD171" s="33"/>
      <c r="BE171" s="33"/>
      <c r="BF171" s="33"/>
      <c r="BG171" s="29"/>
      <c r="BH171" s="29"/>
      <c r="BI171" s="33"/>
      <c r="BJ171" s="33"/>
      <c r="BK171" s="33"/>
      <c r="BL171" s="33"/>
      <c r="BM171" s="33"/>
      <c r="BN171" s="33"/>
      <c r="BO171" s="28"/>
      <c r="BP171" s="30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1"/>
      <c r="CI171" s="29"/>
      <c r="CJ171" s="30"/>
      <c r="CK171" s="29"/>
      <c r="CL171" s="29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</row>
    <row r="172" spans="1:153" s="21" customFormat="1" ht="12.95" customHeight="1" outlineLevel="1" x14ac:dyDescent="0.2">
      <c r="A172" s="43"/>
      <c r="B172" s="94"/>
      <c r="C172" s="95"/>
      <c r="D172" s="92"/>
      <c r="E172" s="90"/>
      <c r="F172" s="91"/>
      <c r="G172" s="90">
        <f t="shared" si="234"/>
        <v>0</v>
      </c>
      <c r="H172" s="89"/>
      <c r="I172" s="88"/>
      <c r="J172" s="87" t="str">
        <f t="shared" si="235"/>
        <v/>
      </c>
      <c r="K172" s="68" t="str">
        <f t="shared" si="236"/>
        <v/>
      </c>
      <c r="L172" s="86"/>
      <c r="M172" s="85"/>
      <c r="N172" s="85">
        <f t="shared" si="237"/>
        <v>0</v>
      </c>
      <c r="O172" s="84" t="str">
        <f>IF(OR(D172="",D172="Honorar"),"",IF(VLOOKUP(D172,Durchschnittssätze!$A$5:$Q$48,5,FALSE)&lt;0,"entfällt für",IF(N172=0,"",ROUND((VLOOKUP(D172,Durchschnittssätze!$A$5:$Q$48,5,FALSE)/39.8*E172),2))))</f>
        <v/>
      </c>
      <c r="P172" s="84" t="str">
        <f>IF(OR(D172="",D172="Honorar"),"",IF(VLOOKUP(D172,Durchschnittssätze!$A$5:$Q$48,9,FALSE)&lt;0,"Beamte",IF(N172=0,"",ROUND((VLOOKUP(D172,Durchschnittssätze!$A$5:$Q$48,9,FALSE)/39.8*E172),2))))</f>
        <v/>
      </c>
      <c r="Q172" s="83" t="str">
        <f>IF(D172="Honorar",N172,IF(P172="Beamte",VLOOKUP(D172,Durchschnittssätze!$A$5:$Q$48,17,FALSE),IF(N172&lt;O172,"keine",ROUND(IF(AND(N172&gt;=O172,N172&lt;P172),VLOOKUP(D172,Durchschnittssätze!$A$5:$Q$48,13,FALSE),VLOOKUP(D172,Durchschnittssätze!$A$5:$Q$48,17,FALSE)),2))))</f>
        <v>keine</v>
      </c>
      <c r="R172" s="82" t="str">
        <f t="shared" si="238"/>
        <v>Förderung</v>
      </c>
      <c r="S172" s="81">
        <f t="shared" si="239"/>
        <v>0</v>
      </c>
      <c r="T172" s="32"/>
      <c r="U172" s="36"/>
      <c r="V172" s="33"/>
      <c r="W172" s="61">
        <f t="shared" si="240"/>
        <v>1</v>
      </c>
      <c r="X172" s="60">
        <f t="shared" si="241"/>
        <v>0</v>
      </c>
      <c r="Y172" s="59">
        <f t="shared" si="242"/>
        <v>0</v>
      </c>
      <c r="Z172" s="58" t="e">
        <f t="shared" si="243"/>
        <v>#VALUE!</v>
      </c>
      <c r="AA172" s="57" t="e">
        <f t="shared" si="244"/>
        <v>#VALUE!</v>
      </c>
      <c r="AB172" s="56" t="e">
        <f t="shared" si="245"/>
        <v>#VALUE!</v>
      </c>
      <c r="AC172" s="55" t="e">
        <f t="shared" si="246"/>
        <v>#VALUE!</v>
      </c>
      <c r="AD172" s="54" t="e">
        <f t="shared" si="247"/>
        <v>#VALUE!</v>
      </c>
      <c r="AE172" s="53" t="e">
        <f t="shared" si="248"/>
        <v>#VALUE!</v>
      </c>
      <c r="AF172" s="52" t="e">
        <f t="shared" si="249"/>
        <v>#VALUE!</v>
      </c>
      <c r="AG172" s="58" t="e">
        <f t="shared" si="250"/>
        <v>#VALUE!</v>
      </c>
      <c r="AH172" s="57" t="e">
        <f t="shared" si="251"/>
        <v>#VALUE!</v>
      </c>
      <c r="AI172" s="56" t="e">
        <f t="shared" si="252"/>
        <v>#VALUE!</v>
      </c>
      <c r="AJ172" s="55" t="e">
        <f t="shared" si="253"/>
        <v>#VALUE!</v>
      </c>
      <c r="AK172" s="80" t="e">
        <f t="shared" si="254"/>
        <v>#VALUE!</v>
      </c>
      <c r="AL172" s="79" t="e">
        <f t="shared" si="255"/>
        <v>#VALUE!</v>
      </c>
      <c r="AM172" s="45">
        <f t="shared" si="256"/>
        <v>0</v>
      </c>
      <c r="AN172" s="44" t="str">
        <f t="shared" si="257"/>
        <v/>
      </c>
      <c r="AO172" s="17"/>
      <c r="AP172" s="78"/>
      <c r="AQ172" s="78"/>
      <c r="AR172" s="77"/>
      <c r="AS172" s="29"/>
      <c r="AT172" s="33"/>
      <c r="AU172" s="33"/>
      <c r="AV172" s="33"/>
      <c r="AW172" s="33"/>
      <c r="AX172" s="33"/>
      <c r="AY172" s="33"/>
      <c r="AZ172" s="29"/>
      <c r="BA172" s="33"/>
      <c r="BB172" s="33"/>
      <c r="BC172" s="33"/>
      <c r="BD172" s="33"/>
      <c r="BE172" s="33"/>
      <c r="BF172" s="33"/>
      <c r="BG172" s="29"/>
      <c r="BH172" s="29"/>
      <c r="BI172" s="33"/>
      <c r="BJ172" s="33"/>
      <c r="BK172" s="33"/>
      <c r="BL172" s="33"/>
      <c r="BM172" s="33"/>
      <c r="BN172" s="33"/>
      <c r="BO172" s="28"/>
      <c r="BP172" s="30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1"/>
      <c r="CI172" s="29"/>
      <c r="CJ172" s="30"/>
      <c r="CK172" s="29"/>
      <c r="CL172" s="29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</row>
    <row r="173" spans="1:153" s="21" customFormat="1" ht="12.95" customHeight="1" outlineLevel="1" x14ac:dyDescent="0.2">
      <c r="A173" s="43"/>
      <c r="B173" s="94"/>
      <c r="C173" s="93"/>
      <c r="D173" s="92"/>
      <c r="E173" s="90"/>
      <c r="F173" s="91"/>
      <c r="G173" s="90">
        <f t="shared" si="234"/>
        <v>0</v>
      </c>
      <c r="H173" s="89"/>
      <c r="I173" s="88"/>
      <c r="J173" s="87" t="str">
        <f t="shared" si="235"/>
        <v/>
      </c>
      <c r="K173" s="68" t="str">
        <f t="shared" si="236"/>
        <v/>
      </c>
      <c r="L173" s="86"/>
      <c r="M173" s="85"/>
      <c r="N173" s="85">
        <f t="shared" si="237"/>
        <v>0</v>
      </c>
      <c r="O173" s="84" t="str">
        <f>IF(OR(D173="",D173="Honorar"),"",IF(VLOOKUP(D173,Durchschnittssätze!$A$5:$Q$48,5,FALSE)&lt;0,"entfällt für",IF(N173=0,"",ROUND((VLOOKUP(D173,Durchschnittssätze!$A$5:$Q$48,5,FALSE)/39.8*E173),2))))</f>
        <v/>
      </c>
      <c r="P173" s="84" t="str">
        <f>IF(OR(D173="",D173="Honorar"),"",IF(VLOOKUP(D173,Durchschnittssätze!$A$5:$Q$48,9,FALSE)&lt;0,"Beamte",IF(N173=0,"",ROUND((VLOOKUP(D173,Durchschnittssätze!$A$5:$Q$48,9,FALSE)/39.8*E173),2))))</f>
        <v/>
      </c>
      <c r="Q173" s="83" t="str">
        <f>IF(D173="Honorar",N173,IF(P173="Beamte",VLOOKUP(D173,Durchschnittssätze!$A$5:$Q$48,17,FALSE),IF(N173&lt;O173,"keine",ROUND(IF(AND(N173&gt;=O173,N173&lt;P173),VLOOKUP(D173,Durchschnittssätze!$A$5:$Q$48,13,FALSE),VLOOKUP(D173,Durchschnittssätze!$A$5:$Q$48,17,FALSE)),2))))</f>
        <v>keine</v>
      </c>
      <c r="R173" s="82" t="str">
        <f t="shared" si="238"/>
        <v>Förderung</v>
      </c>
      <c r="S173" s="81">
        <f t="shared" si="239"/>
        <v>0</v>
      </c>
      <c r="T173" s="32"/>
      <c r="U173" s="36"/>
      <c r="V173" s="33"/>
      <c r="W173" s="61">
        <f t="shared" si="240"/>
        <v>1</v>
      </c>
      <c r="X173" s="60">
        <f t="shared" si="241"/>
        <v>0</v>
      </c>
      <c r="Y173" s="59">
        <f t="shared" si="242"/>
        <v>0</v>
      </c>
      <c r="Z173" s="58" t="e">
        <f t="shared" si="243"/>
        <v>#VALUE!</v>
      </c>
      <c r="AA173" s="57" t="e">
        <f t="shared" si="244"/>
        <v>#VALUE!</v>
      </c>
      <c r="AB173" s="56" t="e">
        <f t="shared" si="245"/>
        <v>#VALUE!</v>
      </c>
      <c r="AC173" s="55" t="e">
        <f t="shared" si="246"/>
        <v>#VALUE!</v>
      </c>
      <c r="AD173" s="54" t="e">
        <f t="shared" si="247"/>
        <v>#VALUE!</v>
      </c>
      <c r="AE173" s="53" t="e">
        <f t="shared" si="248"/>
        <v>#VALUE!</v>
      </c>
      <c r="AF173" s="52" t="e">
        <f t="shared" si="249"/>
        <v>#VALUE!</v>
      </c>
      <c r="AG173" s="58" t="e">
        <f t="shared" si="250"/>
        <v>#VALUE!</v>
      </c>
      <c r="AH173" s="57" t="e">
        <f t="shared" si="251"/>
        <v>#VALUE!</v>
      </c>
      <c r="AI173" s="56" t="e">
        <f t="shared" si="252"/>
        <v>#VALUE!</v>
      </c>
      <c r="AJ173" s="55" t="e">
        <f t="shared" si="253"/>
        <v>#VALUE!</v>
      </c>
      <c r="AK173" s="80" t="e">
        <f t="shared" si="254"/>
        <v>#VALUE!</v>
      </c>
      <c r="AL173" s="79" t="e">
        <f t="shared" si="255"/>
        <v>#VALUE!</v>
      </c>
      <c r="AM173" s="45">
        <f t="shared" si="256"/>
        <v>0</v>
      </c>
      <c r="AN173" s="44" t="str">
        <f t="shared" si="257"/>
        <v/>
      </c>
      <c r="AO173" s="17"/>
      <c r="AP173" s="78"/>
      <c r="AQ173" s="78"/>
      <c r="AR173" s="77"/>
      <c r="AS173" s="29"/>
      <c r="AT173" s="33"/>
      <c r="AU173" s="33"/>
      <c r="AV173" s="33"/>
      <c r="AW173" s="33"/>
      <c r="AX173" s="33"/>
      <c r="AY173" s="33"/>
      <c r="AZ173" s="29"/>
      <c r="BA173" s="33"/>
      <c r="BB173" s="33"/>
      <c r="BC173" s="33"/>
      <c r="BD173" s="33"/>
      <c r="BE173" s="33"/>
      <c r="BF173" s="33"/>
      <c r="BG173" s="29"/>
      <c r="BH173" s="29"/>
      <c r="BI173" s="33"/>
      <c r="BJ173" s="33"/>
      <c r="BK173" s="33"/>
      <c r="BL173" s="33"/>
      <c r="BM173" s="33"/>
      <c r="BN173" s="33"/>
      <c r="BO173" s="28"/>
      <c r="BP173" s="30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1"/>
      <c r="CI173" s="29"/>
      <c r="CJ173" s="30"/>
      <c r="CK173" s="29"/>
      <c r="CL173" s="29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</row>
    <row r="174" spans="1:153" s="21" customFormat="1" ht="12.95" customHeight="1" outlineLevel="1" x14ac:dyDescent="0.2">
      <c r="A174" s="43"/>
      <c r="B174" s="94"/>
      <c r="C174" s="95"/>
      <c r="D174" s="92"/>
      <c r="E174" s="90"/>
      <c r="F174" s="91"/>
      <c r="G174" s="90">
        <f t="shared" si="234"/>
        <v>0</v>
      </c>
      <c r="H174" s="89"/>
      <c r="I174" s="88"/>
      <c r="J174" s="87" t="str">
        <f t="shared" si="235"/>
        <v/>
      </c>
      <c r="K174" s="68" t="str">
        <f t="shared" si="236"/>
        <v/>
      </c>
      <c r="L174" s="86"/>
      <c r="M174" s="85"/>
      <c r="N174" s="85">
        <f t="shared" si="237"/>
        <v>0</v>
      </c>
      <c r="O174" s="84" t="str">
        <f>IF(OR(D174="",D174="Honorar"),"",IF(VLOOKUP(D174,Durchschnittssätze!$A$5:$Q$48,5,FALSE)&lt;0,"entfällt für",IF(N174=0,"",ROUND((VLOOKUP(D174,Durchschnittssätze!$A$5:$Q$48,5,FALSE)/39.8*E174),2))))</f>
        <v/>
      </c>
      <c r="P174" s="84" t="str">
        <f>IF(OR(D174="",D174="Honorar"),"",IF(VLOOKUP(D174,Durchschnittssätze!$A$5:$Q$48,9,FALSE)&lt;0,"Beamte",IF(N174=0,"",ROUND((VLOOKUP(D174,Durchschnittssätze!$A$5:$Q$48,9,FALSE)/39.8*E174),2))))</f>
        <v/>
      </c>
      <c r="Q174" s="83" t="str">
        <f>IF(D174="Honorar",N174,IF(P174="Beamte",VLOOKUP(D174,Durchschnittssätze!$A$5:$Q$48,17,FALSE),IF(N174&lt;O174,"keine",ROUND(IF(AND(N174&gt;=O174,N174&lt;P174),VLOOKUP(D174,Durchschnittssätze!$A$5:$Q$48,13,FALSE),VLOOKUP(D174,Durchschnittssätze!$A$5:$Q$48,17,FALSE)),2))))</f>
        <v>keine</v>
      </c>
      <c r="R174" s="82" t="str">
        <f t="shared" si="238"/>
        <v>Förderung</v>
      </c>
      <c r="S174" s="81">
        <f t="shared" si="239"/>
        <v>0</v>
      </c>
      <c r="T174" s="32"/>
      <c r="U174" s="36"/>
      <c r="V174" s="33"/>
      <c r="W174" s="61">
        <f t="shared" si="240"/>
        <v>1</v>
      </c>
      <c r="X174" s="60">
        <f t="shared" si="241"/>
        <v>0</v>
      </c>
      <c r="Y174" s="59">
        <f t="shared" si="242"/>
        <v>0</v>
      </c>
      <c r="Z174" s="58" t="e">
        <f t="shared" si="243"/>
        <v>#VALUE!</v>
      </c>
      <c r="AA174" s="57" t="e">
        <f t="shared" si="244"/>
        <v>#VALUE!</v>
      </c>
      <c r="AB174" s="56" t="e">
        <f t="shared" si="245"/>
        <v>#VALUE!</v>
      </c>
      <c r="AC174" s="55" t="e">
        <f t="shared" si="246"/>
        <v>#VALUE!</v>
      </c>
      <c r="AD174" s="54" t="e">
        <f t="shared" si="247"/>
        <v>#VALUE!</v>
      </c>
      <c r="AE174" s="53" t="e">
        <f t="shared" si="248"/>
        <v>#VALUE!</v>
      </c>
      <c r="AF174" s="52" t="e">
        <f t="shared" si="249"/>
        <v>#VALUE!</v>
      </c>
      <c r="AG174" s="58" t="e">
        <f t="shared" si="250"/>
        <v>#VALUE!</v>
      </c>
      <c r="AH174" s="57" t="e">
        <f t="shared" si="251"/>
        <v>#VALUE!</v>
      </c>
      <c r="AI174" s="56" t="e">
        <f t="shared" si="252"/>
        <v>#VALUE!</v>
      </c>
      <c r="AJ174" s="55" t="e">
        <f t="shared" si="253"/>
        <v>#VALUE!</v>
      </c>
      <c r="AK174" s="80" t="e">
        <f t="shared" si="254"/>
        <v>#VALUE!</v>
      </c>
      <c r="AL174" s="79" t="e">
        <f t="shared" si="255"/>
        <v>#VALUE!</v>
      </c>
      <c r="AM174" s="45">
        <f t="shared" si="256"/>
        <v>0</v>
      </c>
      <c r="AN174" s="44" t="str">
        <f t="shared" si="257"/>
        <v/>
      </c>
      <c r="AO174" s="17"/>
      <c r="AP174" s="78"/>
      <c r="AQ174" s="78"/>
      <c r="AR174" s="77"/>
      <c r="AS174" s="29"/>
      <c r="AT174" s="33"/>
      <c r="AU174" s="33"/>
      <c r="AV174" s="33"/>
      <c r="AW174" s="33"/>
      <c r="AX174" s="33"/>
      <c r="AY174" s="33"/>
      <c r="AZ174" s="29"/>
      <c r="BA174" s="33"/>
      <c r="BB174" s="33"/>
      <c r="BC174" s="33"/>
      <c r="BD174" s="33"/>
      <c r="BE174" s="33"/>
      <c r="BF174" s="33"/>
      <c r="BG174" s="29"/>
      <c r="BH174" s="29"/>
      <c r="BI174" s="33"/>
      <c r="BJ174" s="33"/>
      <c r="BK174" s="33"/>
      <c r="BL174" s="33"/>
      <c r="BM174" s="33"/>
      <c r="BN174" s="33"/>
      <c r="BO174" s="28"/>
      <c r="BP174" s="30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1"/>
      <c r="CI174" s="29"/>
      <c r="CJ174" s="30"/>
      <c r="CK174" s="29"/>
      <c r="CL174" s="29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</row>
    <row r="175" spans="1:153" s="21" customFormat="1" ht="12.95" customHeight="1" outlineLevel="1" x14ac:dyDescent="0.2">
      <c r="A175" s="43"/>
      <c r="B175" s="94"/>
      <c r="C175" s="95"/>
      <c r="D175" s="92"/>
      <c r="E175" s="90"/>
      <c r="F175" s="91"/>
      <c r="G175" s="90">
        <f t="shared" si="234"/>
        <v>0</v>
      </c>
      <c r="H175" s="89"/>
      <c r="I175" s="88"/>
      <c r="J175" s="87" t="str">
        <f t="shared" si="235"/>
        <v/>
      </c>
      <c r="K175" s="68" t="str">
        <f t="shared" si="236"/>
        <v/>
      </c>
      <c r="L175" s="86"/>
      <c r="M175" s="85"/>
      <c r="N175" s="85">
        <f t="shared" si="237"/>
        <v>0</v>
      </c>
      <c r="O175" s="84" t="str">
        <f>IF(OR(D175="",D175="Honorar"),"",IF(VLOOKUP(D175,Durchschnittssätze!$A$5:$Q$48,5,FALSE)&lt;0,"entfällt für",IF(N175=0,"",ROUND((VLOOKUP(D175,Durchschnittssätze!$A$5:$Q$48,5,FALSE)/39.8*E175),2))))</f>
        <v/>
      </c>
      <c r="P175" s="84" t="str">
        <f>IF(OR(D175="",D175="Honorar"),"",IF(VLOOKUP(D175,Durchschnittssätze!$A$5:$Q$48,9,FALSE)&lt;0,"Beamte",IF(N175=0,"",ROUND((VLOOKUP(D175,Durchschnittssätze!$A$5:$Q$48,9,FALSE)/39.8*E175),2))))</f>
        <v/>
      </c>
      <c r="Q175" s="83" t="str">
        <f>IF(D175="Honorar",N175,IF(P175="Beamte",VLOOKUP(D175,Durchschnittssätze!$A$5:$Q$48,17,FALSE),IF(N175&lt;O175,"keine",ROUND(IF(AND(N175&gt;=O175,N175&lt;P175),VLOOKUP(D175,Durchschnittssätze!$A$5:$Q$48,13,FALSE),VLOOKUP(D175,Durchschnittssätze!$A$5:$Q$48,17,FALSE)),2))))</f>
        <v>keine</v>
      </c>
      <c r="R175" s="82" t="str">
        <f t="shared" si="238"/>
        <v>Förderung</v>
      </c>
      <c r="S175" s="81">
        <f t="shared" si="239"/>
        <v>0</v>
      </c>
      <c r="T175" s="32"/>
      <c r="U175" s="36"/>
      <c r="V175" s="33"/>
      <c r="W175" s="61">
        <f t="shared" si="240"/>
        <v>1</v>
      </c>
      <c r="X175" s="60">
        <f t="shared" si="241"/>
        <v>0</v>
      </c>
      <c r="Y175" s="59">
        <f t="shared" si="242"/>
        <v>0</v>
      </c>
      <c r="Z175" s="58" t="e">
        <f t="shared" si="243"/>
        <v>#VALUE!</v>
      </c>
      <c r="AA175" s="57" t="e">
        <f t="shared" si="244"/>
        <v>#VALUE!</v>
      </c>
      <c r="AB175" s="56" t="e">
        <f t="shared" si="245"/>
        <v>#VALUE!</v>
      </c>
      <c r="AC175" s="55" t="e">
        <f t="shared" si="246"/>
        <v>#VALUE!</v>
      </c>
      <c r="AD175" s="54" t="e">
        <f t="shared" si="247"/>
        <v>#VALUE!</v>
      </c>
      <c r="AE175" s="53" t="e">
        <f t="shared" si="248"/>
        <v>#VALUE!</v>
      </c>
      <c r="AF175" s="52" t="e">
        <f t="shared" si="249"/>
        <v>#VALUE!</v>
      </c>
      <c r="AG175" s="58" t="e">
        <f t="shared" si="250"/>
        <v>#VALUE!</v>
      </c>
      <c r="AH175" s="57" t="e">
        <f t="shared" si="251"/>
        <v>#VALUE!</v>
      </c>
      <c r="AI175" s="56" t="e">
        <f t="shared" si="252"/>
        <v>#VALUE!</v>
      </c>
      <c r="AJ175" s="55" t="e">
        <f t="shared" si="253"/>
        <v>#VALUE!</v>
      </c>
      <c r="AK175" s="80" t="e">
        <f t="shared" si="254"/>
        <v>#VALUE!</v>
      </c>
      <c r="AL175" s="79" t="e">
        <f t="shared" si="255"/>
        <v>#VALUE!</v>
      </c>
      <c r="AM175" s="45">
        <f t="shared" si="256"/>
        <v>0</v>
      </c>
      <c r="AN175" s="44" t="str">
        <f t="shared" si="257"/>
        <v/>
      </c>
      <c r="AO175" s="17"/>
      <c r="AP175" s="78"/>
      <c r="AQ175" s="78"/>
      <c r="AR175" s="77"/>
      <c r="AS175" s="29"/>
      <c r="AT175" s="33"/>
      <c r="AU175" s="33"/>
      <c r="AV175" s="33"/>
      <c r="AW175" s="33"/>
      <c r="AX175" s="33"/>
      <c r="AY175" s="33"/>
      <c r="AZ175" s="29"/>
      <c r="BA175" s="33"/>
      <c r="BB175" s="33"/>
      <c r="BC175" s="33"/>
      <c r="BD175" s="33"/>
      <c r="BE175" s="33"/>
      <c r="BF175" s="33"/>
      <c r="BG175" s="29"/>
      <c r="BH175" s="29"/>
      <c r="BI175" s="33"/>
      <c r="BJ175" s="33"/>
      <c r="BK175" s="33"/>
      <c r="BL175" s="33"/>
      <c r="BM175" s="33"/>
      <c r="BN175" s="33"/>
      <c r="BO175" s="28"/>
      <c r="BP175" s="30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1"/>
      <c r="CI175" s="29"/>
      <c r="CJ175" s="30"/>
      <c r="CK175" s="29"/>
      <c r="CL175" s="29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</row>
    <row r="176" spans="1:153" s="21" customFormat="1" ht="12.95" customHeight="1" outlineLevel="1" x14ac:dyDescent="0.2">
      <c r="A176" s="43"/>
      <c r="B176" s="94"/>
      <c r="C176" s="93"/>
      <c r="D176" s="92"/>
      <c r="E176" s="90"/>
      <c r="F176" s="91"/>
      <c r="G176" s="90">
        <f t="shared" si="234"/>
        <v>0</v>
      </c>
      <c r="H176" s="89"/>
      <c r="I176" s="88"/>
      <c r="J176" s="87" t="str">
        <f t="shared" si="235"/>
        <v/>
      </c>
      <c r="K176" s="68" t="str">
        <f t="shared" si="236"/>
        <v/>
      </c>
      <c r="L176" s="86"/>
      <c r="M176" s="85"/>
      <c r="N176" s="85">
        <f t="shared" si="237"/>
        <v>0</v>
      </c>
      <c r="O176" s="84" t="str">
        <f>IF(OR(D176="",D176="Honorar"),"",IF(VLOOKUP(D176,Durchschnittssätze!$A$5:$Q$48,5,FALSE)&lt;0,"entfällt für",IF(N176=0,"",ROUND((VLOOKUP(D176,Durchschnittssätze!$A$5:$Q$48,5,FALSE)/39.8*E176),2))))</f>
        <v/>
      </c>
      <c r="P176" s="84" t="str">
        <f>IF(OR(D176="",D176="Honorar"),"",IF(VLOOKUP(D176,Durchschnittssätze!$A$5:$Q$48,9,FALSE)&lt;0,"Beamte",IF(N176=0,"",ROUND((VLOOKUP(D176,Durchschnittssätze!$A$5:$Q$48,9,FALSE)/39.8*E176),2))))</f>
        <v/>
      </c>
      <c r="Q176" s="83" t="str">
        <f>IF(D176="Honorar",N176,IF(P176="Beamte",VLOOKUP(D176,Durchschnittssätze!$A$5:$Q$48,17,FALSE),IF(N176&lt;O176,"keine",ROUND(IF(AND(N176&gt;=O176,N176&lt;P176),VLOOKUP(D176,Durchschnittssätze!$A$5:$Q$48,13,FALSE),VLOOKUP(D176,Durchschnittssätze!$A$5:$Q$48,17,FALSE)),2))))</f>
        <v>keine</v>
      </c>
      <c r="R176" s="82" t="str">
        <f t="shared" si="238"/>
        <v>Förderung</v>
      </c>
      <c r="S176" s="81">
        <f t="shared" si="239"/>
        <v>0</v>
      </c>
      <c r="T176" s="32"/>
      <c r="U176" s="36"/>
      <c r="V176" s="33"/>
      <c r="W176" s="61">
        <f t="shared" si="240"/>
        <v>1</v>
      </c>
      <c r="X176" s="60">
        <f t="shared" si="241"/>
        <v>0</v>
      </c>
      <c r="Y176" s="59">
        <f t="shared" si="242"/>
        <v>0</v>
      </c>
      <c r="Z176" s="58" t="e">
        <f t="shared" si="243"/>
        <v>#VALUE!</v>
      </c>
      <c r="AA176" s="57" t="e">
        <f t="shared" si="244"/>
        <v>#VALUE!</v>
      </c>
      <c r="AB176" s="56" t="e">
        <f t="shared" si="245"/>
        <v>#VALUE!</v>
      </c>
      <c r="AC176" s="55" t="e">
        <f t="shared" si="246"/>
        <v>#VALUE!</v>
      </c>
      <c r="AD176" s="54" t="e">
        <f t="shared" si="247"/>
        <v>#VALUE!</v>
      </c>
      <c r="AE176" s="53" t="e">
        <f t="shared" si="248"/>
        <v>#VALUE!</v>
      </c>
      <c r="AF176" s="52" t="e">
        <f t="shared" si="249"/>
        <v>#VALUE!</v>
      </c>
      <c r="AG176" s="58" t="e">
        <f t="shared" si="250"/>
        <v>#VALUE!</v>
      </c>
      <c r="AH176" s="57" t="e">
        <f t="shared" si="251"/>
        <v>#VALUE!</v>
      </c>
      <c r="AI176" s="56" t="e">
        <f t="shared" si="252"/>
        <v>#VALUE!</v>
      </c>
      <c r="AJ176" s="55" t="e">
        <f t="shared" si="253"/>
        <v>#VALUE!</v>
      </c>
      <c r="AK176" s="80" t="e">
        <f t="shared" si="254"/>
        <v>#VALUE!</v>
      </c>
      <c r="AL176" s="79" t="e">
        <f t="shared" si="255"/>
        <v>#VALUE!</v>
      </c>
      <c r="AM176" s="45">
        <f t="shared" si="256"/>
        <v>0</v>
      </c>
      <c r="AN176" s="44" t="str">
        <f t="shared" si="257"/>
        <v/>
      </c>
      <c r="AO176" s="17"/>
      <c r="AP176" s="78"/>
      <c r="AQ176" s="78"/>
      <c r="AR176" s="77"/>
      <c r="AS176" s="29"/>
      <c r="AT176" s="33"/>
      <c r="AU176" s="33"/>
      <c r="AV176" s="33"/>
      <c r="AW176" s="33"/>
      <c r="AX176" s="33"/>
      <c r="AY176" s="33"/>
      <c r="AZ176" s="29"/>
      <c r="BA176" s="33"/>
      <c r="BB176" s="33"/>
      <c r="BC176" s="33"/>
      <c r="BD176" s="33"/>
      <c r="BE176" s="33"/>
      <c r="BF176" s="33"/>
      <c r="BG176" s="29"/>
      <c r="BH176" s="29"/>
      <c r="BI176" s="33"/>
      <c r="BJ176" s="33"/>
      <c r="BK176" s="33"/>
      <c r="BL176" s="33"/>
      <c r="BM176" s="33"/>
      <c r="BN176" s="33"/>
      <c r="BO176" s="28"/>
      <c r="BP176" s="30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1"/>
      <c r="CI176" s="29"/>
      <c r="CJ176" s="30"/>
      <c r="CK176" s="29"/>
      <c r="CL176" s="29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</row>
    <row r="177" spans="1:153" s="21" customFormat="1" ht="12.95" customHeight="1" outlineLevel="1" x14ac:dyDescent="0.2">
      <c r="A177" s="43"/>
      <c r="B177" s="94"/>
      <c r="C177" s="95"/>
      <c r="D177" s="92"/>
      <c r="E177" s="90"/>
      <c r="F177" s="91"/>
      <c r="G177" s="90">
        <f t="shared" si="234"/>
        <v>0</v>
      </c>
      <c r="H177" s="89"/>
      <c r="I177" s="88"/>
      <c r="J177" s="87" t="str">
        <f t="shared" si="235"/>
        <v/>
      </c>
      <c r="K177" s="68" t="str">
        <f t="shared" si="236"/>
        <v/>
      </c>
      <c r="L177" s="86"/>
      <c r="M177" s="85"/>
      <c r="N177" s="85">
        <f t="shared" si="237"/>
        <v>0</v>
      </c>
      <c r="O177" s="84" t="str">
        <f>IF(OR(D177="",D177="Honorar"),"",IF(VLOOKUP(D177,Durchschnittssätze!$A$5:$Q$48,5,FALSE)&lt;0,"entfällt für",IF(N177=0,"",ROUND((VLOOKUP(D177,Durchschnittssätze!$A$5:$Q$48,5,FALSE)/39.8*E177),2))))</f>
        <v/>
      </c>
      <c r="P177" s="84" t="str">
        <f>IF(OR(D177="",D177="Honorar"),"",IF(VLOOKUP(D177,Durchschnittssätze!$A$5:$Q$48,9,FALSE)&lt;0,"Beamte",IF(N177=0,"",ROUND((VLOOKUP(D177,Durchschnittssätze!$A$5:$Q$48,9,FALSE)/39.8*E177),2))))</f>
        <v/>
      </c>
      <c r="Q177" s="83" t="str">
        <f>IF(D177="Honorar",N177,IF(P177="Beamte",VLOOKUP(D177,Durchschnittssätze!$A$5:$Q$48,17,FALSE),IF(N177&lt;O177,"keine",ROUND(IF(AND(N177&gt;=O177,N177&lt;P177),VLOOKUP(D177,Durchschnittssätze!$A$5:$Q$48,13,FALSE),VLOOKUP(D177,Durchschnittssätze!$A$5:$Q$48,17,FALSE)),2))))</f>
        <v>keine</v>
      </c>
      <c r="R177" s="82" t="str">
        <f t="shared" si="238"/>
        <v>Förderung</v>
      </c>
      <c r="S177" s="81">
        <f t="shared" si="239"/>
        <v>0</v>
      </c>
      <c r="T177" s="32"/>
      <c r="U177" s="36"/>
      <c r="V177" s="33"/>
      <c r="W177" s="61">
        <f t="shared" si="240"/>
        <v>1</v>
      </c>
      <c r="X177" s="60">
        <f t="shared" si="241"/>
        <v>0</v>
      </c>
      <c r="Y177" s="59">
        <f t="shared" si="242"/>
        <v>0</v>
      </c>
      <c r="Z177" s="58" t="e">
        <f t="shared" si="243"/>
        <v>#VALUE!</v>
      </c>
      <c r="AA177" s="57" t="e">
        <f t="shared" si="244"/>
        <v>#VALUE!</v>
      </c>
      <c r="AB177" s="56" t="e">
        <f t="shared" si="245"/>
        <v>#VALUE!</v>
      </c>
      <c r="AC177" s="55" t="e">
        <f t="shared" si="246"/>
        <v>#VALUE!</v>
      </c>
      <c r="AD177" s="54" t="e">
        <f t="shared" si="247"/>
        <v>#VALUE!</v>
      </c>
      <c r="AE177" s="53" t="e">
        <f t="shared" si="248"/>
        <v>#VALUE!</v>
      </c>
      <c r="AF177" s="52" t="e">
        <f t="shared" si="249"/>
        <v>#VALUE!</v>
      </c>
      <c r="AG177" s="58" t="e">
        <f t="shared" si="250"/>
        <v>#VALUE!</v>
      </c>
      <c r="AH177" s="57" t="e">
        <f t="shared" si="251"/>
        <v>#VALUE!</v>
      </c>
      <c r="AI177" s="56" t="e">
        <f t="shared" si="252"/>
        <v>#VALUE!</v>
      </c>
      <c r="AJ177" s="55" t="e">
        <f t="shared" si="253"/>
        <v>#VALUE!</v>
      </c>
      <c r="AK177" s="80" t="e">
        <f t="shared" si="254"/>
        <v>#VALUE!</v>
      </c>
      <c r="AL177" s="79" t="e">
        <f t="shared" si="255"/>
        <v>#VALUE!</v>
      </c>
      <c r="AM177" s="45">
        <f t="shared" si="256"/>
        <v>0</v>
      </c>
      <c r="AN177" s="44" t="str">
        <f t="shared" si="257"/>
        <v/>
      </c>
      <c r="AO177" s="17"/>
      <c r="AP177" s="78"/>
      <c r="AQ177" s="78"/>
      <c r="AR177" s="77"/>
      <c r="AS177" s="29"/>
      <c r="AT177" s="33"/>
      <c r="AU177" s="33"/>
      <c r="AV177" s="33"/>
      <c r="AW177" s="33"/>
      <c r="AX177" s="33"/>
      <c r="AY177" s="33"/>
      <c r="AZ177" s="29"/>
      <c r="BA177" s="33"/>
      <c r="BB177" s="33"/>
      <c r="BC177" s="33"/>
      <c r="BD177" s="33"/>
      <c r="BE177" s="33"/>
      <c r="BF177" s="33"/>
      <c r="BG177" s="29"/>
      <c r="BH177" s="29"/>
      <c r="BI177" s="33"/>
      <c r="BJ177" s="33"/>
      <c r="BK177" s="33"/>
      <c r="BL177" s="33"/>
      <c r="BM177" s="33"/>
      <c r="BN177" s="33"/>
      <c r="BO177" s="28"/>
      <c r="BP177" s="30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1"/>
      <c r="CI177" s="29"/>
      <c r="CJ177" s="30"/>
      <c r="CK177" s="29"/>
      <c r="CL177" s="29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</row>
    <row r="178" spans="1:153" s="21" customFormat="1" ht="12.95" customHeight="1" outlineLevel="1" x14ac:dyDescent="0.2">
      <c r="A178" s="43"/>
      <c r="B178" s="94"/>
      <c r="C178" s="95"/>
      <c r="D178" s="92"/>
      <c r="E178" s="90"/>
      <c r="F178" s="91"/>
      <c r="G178" s="90">
        <f t="shared" si="234"/>
        <v>0</v>
      </c>
      <c r="H178" s="89"/>
      <c r="I178" s="88"/>
      <c r="J178" s="87" t="str">
        <f t="shared" si="235"/>
        <v/>
      </c>
      <c r="K178" s="68" t="str">
        <f t="shared" si="236"/>
        <v/>
      </c>
      <c r="L178" s="86"/>
      <c r="M178" s="85"/>
      <c r="N178" s="85">
        <f t="shared" si="237"/>
        <v>0</v>
      </c>
      <c r="O178" s="84" t="str">
        <f>IF(OR(D178="",D178="Honorar"),"",IF(VLOOKUP(D178,Durchschnittssätze!$A$5:$Q$48,5,FALSE)&lt;0,"entfällt für",IF(N178=0,"",ROUND((VLOOKUP(D178,Durchschnittssätze!$A$5:$Q$48,5,FALSE)/39.8*E178),2))))</f>
        <v/>
      </c>
      <c r="P178" s="84" t="str">
        <f>IF(OR(D178="",D178="Honorar"),"",IF(VLOOKUP(D178,Durchschnittssätze!$A$5:$Q$48,9,FALSE)&lt;0,"Beamte",IF(N178=0,"",ROUND((VLOOKUP(D178,Durchschnittssätze!$A$5:$Q$48,9,FALSE)/39.8*E178),2))))</f>
        <v/>
      </c>
      <c r="Q178" s="83" t="str">
        <f>IF(D178="Honorar",N178,IF(P178="Beamte",VLOOKUP(D178,Durchschnittssätze!$A$5:$Q$48,17,FALSE),IF(N178&lt;O178,"keine",ROUND(IF(AND(N178&gt;=O178,N178&lt;P178),VLOOKUP(D178,Durchschnittssätze!$A$5:$Q$48,13,FALSE),VLOOKUP(D178,Durchschnittssätze!$A$5:$Q$48,17,FALSE)),2))))</f>
        <v>keine</v>
      </c>
      <c r="R178" s="82" t="str">
        <f t="shared" si="238"/>
        <v>Förderung</v>
      </c>
      <c r="S178" s="81">
        <f t="shared" si="239"/>
        <v>0</v>
      </c>
      <c r="T178" s="32"/>
      <c r="U178" s="36"/>
      <c r="V178" s="33"/>
      <c r="W178" s="61">
        <f t="shared" si="240"/>
        <v>1</v>
      </c>
      <c r="X178" s="60">
        <f t="shared" si="241"/>
        <v>0</v>
      </c>
      <c r="Y178" s="59">
        <f t="shared" si="242"/>
        <v>0</v>
      </c>
      <c r="Z178" s="58" t="e">
        <f t="shared" si="243"/>
        <v>#VALUE!</v>
      </c>
      <c r="AA178" s="57" t="e">
        <f t="shared" si="244"/>
        <v>#VALUE!</v>
      </c>
      <c r="AB178" s="56" t="e">
        <f t="shared" si="245"/>
        <v>#VALUE!</v>
      </c>
      <c r="AC178" s="55" t="e">
        <f t="shared" si="246"/>
        <v>#VALUE!</v>
      </c>
      <c r="AD178" s="54" t="e">
        <f t="shared" si="247"/>
        <v>#VALUE!</v>
      </c>
      <c r="AE178" s="53" t="e">
        <f t="shared" si="248"/>
        <v>#VALUE!</v>
      </c>
      <c r="AF178" s="52" t="e">
        <f t="shared" si="249"/>
        <v>#VALUE!</v>
      </c>
      <c r="AG178" s="58" t="e">
        <f t="shared" si="250"/>
        <v>#VALUE!</v>
      </c>
      <c r="AH178" s="57" t="e">
        <f t="shared" si="251"/>
        <v>#VALUE!</v>
      </c>
      <c r="AI178" s="56" t="e">
        <f t="shared" si="252"/>
        <v>#VALUE!</v>
      </c>
      <c r="AJ178" s="55" t="e">
        <f t="shared" si="253"/>
        <v>#VALUE!</v>
      </c>
      <c r="AK178" s="80" t="e">
        <f t="shared" si="254"/>
        <v>#VALUE!</v>
      </c>
      <c r="AL178" s="79" t="e">
        <f t="shared" si="255"/>
        <v>#VALUE!</v>
      </c>
      <c r="AM178" s="45">
        <f t="shared" si="256"/>
        <v>0</v>
      </c>
      <c r="AN178" s="44" t="str">
        <f t="shared" si="257"/>
        <v/>
      </c>
      <c r="AO178" s="17"/>
      <c r="AP178" s="78"/>
      <c r="AQ178" s="78"/>
      <c r="AR178" s="77"/>
      <c r="AS178" s="29"/>
      <c r="AT178" s="33"/>
      <c r="AU178" s="33"/>
      <c r="AV178" s="33"/>
      <c r="AW178" s="33"/>
      <c r="AX178" s="33"/>
      <c r="AY178" s="33"/>
      <c r="AZ178" s="29"/>
      <c r="BA178" s="33"/>
      <c r="BB178" s="33"/>
      <c r="BC178" s="33"/>
      <c r="BD178" s="33"/>
      <c r="BE178" s="33"/>
      <c r="BF178" s="33"/>
      <c r="BG178" s="29"/>
      <c r="BH178" s="29"/>
      <c r="BI178" s="33"/>
      <c r="BJ178" s="33"/>
      <c r="BK178" s="33"/>
      <c r="BL178" s="33"/>
      <c r="BM178" s="33"/>
      <c r="BN178" s="33"/>
      <c r="BO178" s="28"/>
      <c r="BP178" s="30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1"/>
      <c r="CI178" s="29"/>
      <c r="CJ178" s="30"/>
      <c r="CK178" s="29"/>
      <c r="CL178" s="29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</row>
    <row r="179" spans="1:153" s="21" customFormat="1" ht="12.95" customHeight="1" outlineLevel="1" x14ac:dyDescent="0.2">
      <c r="A179" s="43"/>
      <c r="B179" s="94"/>
      <c r="C179" s="93"/>
      <c r="D179" s="92"/>
      <c r="E179" s="90"/>
      <c r="F179" s="91"/>
      <c r="G179" s="90">
        <f t="shared" si="234"/>
        <v>0</v>
      </c>
      <c r="H179" s="89"/>
      <c r="I179" s="88"/>
      <c r="J179" s="87" t="str">
        <f t="shared" si="235"/>
        <v/>
      </c>
      <c r="K179" s="68" t="str">
        <f t="shared" si="236"/>
        <v/>
      </c>
      <c r="L179" s="86"/>
      <c r="M179" s="85"/>
      <c r="N179" s="85">
        <f t="shared" si="237"/>
        <v>0</v>
      </c>
      <c r="O179" s="84" t="str">
        <f>IF(OR(D179="",D179="Honorar"),"",IF(VLOOKUP(D179,Durchschnittssätze!$A$5:$Q$48,5,FALSE)&lt;0,"entfällt für",IF(N179=0,"",ROUND((VLOOKUP(D179,Durchschnittssätze!$A$5:$Q$48,5,FALSE)/39.8*E179),2))))</f>
        <v/>
      </c>
      <c r="P179" s="84" t="str">
        <f>IF(OR(D179="",D179="Honorar"),"",IF(VLOOKUP(D179,Durchschnittssätze!$A$5:$Q$48,9,FALSE)&lt;0,"Beamte",IF(N179=0,"",ROUND((VLOOKUP(D179,Durchschnittssätze!$A$5:$Q$48,9,FALSE)/39.8*E179),2))))</f>
        <v/>
      </c>
      <c r="Q179" s="83" t="str">
        <f>IF(D179="Honorar",N179,IF(P179="Beamte",VLOOKUP(D179,Durchschnittssätze!$A$5:$Q$48,17,FALSE),IF(N179&lt;O179,"keine",ROUND(IF(AND(N179&gt;=O179,N179&lt;P179),VLOOKUP(D179,Durchschnittssätze!$A$5:$Q$48,13,FALSE),VLOOKUP(D179,Durchschnittssätze!$A$5:$Q$48,17,FALSE)),2))))</f>
        <v>keine</v>
      </c>
      <c r="R179" s="82" t="str">
        <f t="shared" si="238"/>
        <v>Förderung</v>
      </c>
      <c r="S179" s="81">
        <f t="shared" si="239"/>
        <v>0</v>
      </c>
      <c r="T179" s="32"/>
      <c r="U179" s="36"/>
      <c r="V179" s="33"/>
      <c r="W179" s="61">
        <f t="shared" si="240"/>
        <v>1</v>
      </c>
      <c r="X179" s="60">
        <f t="shared" si="241"/>
        <v>0</v>
      </c>
      <c r="Y179" s="59">
        <f t="shared" si="242"/>
        <v>0</v>
      </c>
      <c r="Z179" s="58" t="e">
        <f t="shared" si="243"/>
        <v>#VALUE!</v>
      </c>
      <c r="AA179" s="57" t="e">
        <f t="shared" si="244"/>
        <v>#VALUE!</v>
      </c>
      <c r="AB179" s="56" t="e">
        <f t="shared" si="245"/>
        <v>#VALUE!</v>
      </c>
      <c r="AC179" s="55" t="e">
        <f t="shared" si="246"/>
        <v>#VALUE!</v>
      </c>
      <c r="AD179" s="54" t="e">
        <f t="shared" si="247"/>
        <v>#VALUE!</v>
      </c>
      <c r="AE179" s="53" t="e">
        <f t="shared" si="248"/>
        <v>#VALUE!</v>
      </c>
      <c r="AF179" s="52" t="e">
        <f t="shared" si="249"/>
        <v>#VALUE!</v>
      </c>
      <c r="AG179" s="58" t="e">
        <f t="shared" si="250"/>
        <v>#VALUE!</v>
      </c>
      <c r="AH179" s="57" t="e">
        <f t="shared" si="251"/>
        <v>#VALUE!</v>
      </c>
      <c r="AI179" s="56" t="e">
        <f t="shared" si="252"/>
        <v>#VALUE!</v>
      </c>
      <c r="AJ179" s="55" t="e">
        <f t="shared" si="253"/>
        <v>#VALUE!</v>
      </c>
      <c r="AK179" s="80" t="e">
        <f t="shared" si="254"/>
        <v>#VALUE!</v>
      </c>
      <c r="AL179" s="79" t="e">
        <f t="shared" si="255"/>
        <v>#VALUE!</v>
      </c>
      <c r="AM179" s="45">
        <f t="shared" si="256"/>
        <v>0</v>
      </c>
      <c r="AN179" s="44" t="str">
        <f t="shared" si="257"/>
        <v/>
      </c>
      <c r="AO179" s="17"/>
      <c r="AP179" s="78"/>
      <c r="AQ179" s="78"/>
      <c r="AR179" s="77"/>
      <c r="AS179" s="29"/>
      <c r="AT179" s="33"/>
      <c r="AU179" s="33"/>
      <c r="AV179" s="33"/>
      <c r="AW179" s="33"/>
      <c r="AX179" s="33"/>
      <c r="AY179" s="33"/>
      <c r="AZ179" s="29"/>
      <c r="BA179" s="33"/>
      <c r="BB179" s="33"/>
      <c r="BC179" s="33"/>
      <c r="BD179" s="33"/>
      <c r="BE179" s="33"/>
      <c r="BF179" s="33"/>
      <c r="BG179" s="29"/>
      <c r="BH179" s="29"/>
      <c r="BI179" s="33"/>
      <c r="BJ179" s="33"/>
      <c r="BK179" s="33"/>
      <c r="BL179" s="33"/>
      <c r="BM179" s="33"/>
      <c r="BN179" s="33"/>
      <c r="BO179" s="28"/>
      <c r="BP179" s="30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1"/>
      <c r="CI179" s="29"/>
      <c r="CJ179" s="30"/>
      <c r="CK179" s="29"/>
      <c r="CL179" s="29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</row>
    <row r="180" spans="1:153" s="21" customFormat="1" ht="12.95" customHeight="1" outlineLevel="1" thickBot="1" x14ac:dyDescent="0.25">
      <c r="A180" s="43"/>
      <c r="B180" s="76"/>
      <c r="C180" s="75"/>
      <c r="D180" s="74"/>
      <c r="E180" s="72"/>
      <c r="F180" s="73"/>
      <c r="G180" s="72">
        <f t="shared" si="234"/>
        <v>0</v>
      </c>
      <c r="H180" s="71"/>
      <c r="I180" s="70"/>
      <c r="J180" s="69" t="str">
        <f t="shared" si="235"/>
        <v/>
      </c>
      <c r="K180" s="68" t="str">
        <f t="shared" si="236"/>
        <v/>
      </c>
      <c r="L180" s="67"/>
      <c r="M180" s="66"/>
      <c r="N180" s="66">
        <f t="shared" si="237"/>
        <v>0</v>
      </c>
      <c r="O180" s="65" t="str">
        <f>IF(OR(D180="",D180="Honorar"),"",IF(VLOOKUP(D180,Durchschnittssätze!$A$5:$Q$48,5,FALSE)&lt;0,"entfällt für",IF(N180=0,"",ROUND((VLOOKUP(D180,Durchschnittssätze!$A$5:$Q$48,5,FALSE)/39.8*E180),2))))</f>
        <v/>
      </c>
      <c r="P180" s="65" t="str">
        <f>IF(OR(D180="",D180="Honorar"),"",IF(VLOOKUP(D180,Durchschnittssätze!$A$5:$Q$48,9,FALSE)&lt;0,"Beamte",IF(N180=0,"",ROUND((VLOOKUP(D180,Durchschnittssätze!$A$5:$Q$48,9,FALSE)/39.8*E180),2))))</f>
        <v/>
      </c>
      <c r="Q180" s="64" t="str">
        <f>IF(D180="Honorar",N180,IF(P180="Beamte",VLOOKUP(D180,Durchschnittssätze!$A$5:$Q$48,17,FALSE),IF(N180&lt;O180,"keine",ROUND(IF(AND(N180&gt;=O180,N180&lt;P180),VLOOKUP(D180,Durchschnittssätze!$A$5:$Q$48,13,FALSE),VLOOKUP(D180,Durchschnittssätze!$A$5:$Q$48,17,FALSE)),2))))</f>
        <v>keine</v>
      </c>
      <c r="R180" s="63" t="str">
        <f t="shared" si="238"/>
        <v>Förderung</v>
      </c>
      <c r="S180" s="62">
        <f t="shared" si="239"/>
        <v>0</v>
      </c>
      <c r="T180" s="32"/>
      <c r="U180" s="36"/>
      <c r="V180" s="33"/>
      <c r="W180" s="61">
        <f t="shared" si="240"/>
        <v>1</v>
      </c>
      <c r="X180" s="60">
        <f t="shared" si="241"/>
        <v>0</v>
      </c>
      <c r="Y180" s="59">
        <f t="shared" si="242"/>
        <v>0</v>
      </c>
      <c r="Z180" s="58" t="e">
        <f t="shared" si="243"/>
        <v>#VALUE!</v>
      </c>
      <c r="AA180" s="57" t="e">
        <f t="shared" si="244"/>
        <v>#VALUE!</v>
      </c>
      <c r="AB180" s="56" t="e">
        <f t="shared" si="245"/>
        <v>#VALUE!</v>
      </c>
      <c r="AC180" s="55" t="e">
        <f t="shared" si="246"/>
        <v>#VALUE!</v>
      </c>
      <c r="AD180" s="54" t="e">
        <f t="shared" si="247"/>
        <v>#VALUE!</v>
      </c>
      <c r="AE180" s="53" t="e">
        <f t="shared" si="248"/>
        <v>#VALUE!</v>
      </c>
      <c r="AF180" s="52" t="e">
        <f t="shared" si="249"/>
        <v>#VALUE!</v>
      </c>
      <c r="AG180" s="51" t="e">
        <f t="shared" si="250"/>
        <v>#VALUE!</v>
      </c>
      <c r="AH180" s="50" t="e">
        <f t="shared" si="251"/>
        <v>#VALUE!</v>
      </c>
      <c r="AI180" s="49" t="e">
        <f t="shared" si="252"/>
        <v>#VALUE!</v>
      </c>
      <c r="AJ180" s="48" t="e">
        <f t="shared" si="253"/>
        <v>#VALUE!</v>
      </c>
      <c r="AK180" s="47" t="e">
        <f t="shared" si="254"/>
        <v>#VALUE!</v>
      </c>
      <c r="AL180" s="46" t="e">
        <f t="shared" si="255"/>
        <v>#VALUE!</v>
      </c>
      <c r="AM180" s="45">
        <f t="shared" si="256"/>
        <v>0</v>
      </c>
      <c r="AN180" s="44" t="str">
        <f t="shared" si="257"/>
        <v/>
      </c>
      <c r="AO180" s="34"/>
      <c r="AP180" s="34"/>
      <c r="AQ180" s="34"/>
      <c r="AR180" s="34"/>
      <c r="AS180" s="29"/>
      <c r="AT180" s="33"/>
      <c r="AU180" s="33"/>
      <c r="AV180" s="33"/>
      <c r="AW180" s="33"/>
      <c r="AX180" s="33"/>
      <c r="AY180" s="33"/>
      <c r="AZ180" s="29"/>
      <c r="BA180" s="33"/>
      <c r="BB180" s="33"/>
      <c r="BC180" s="33"/>
      <c r="BD180" s="33"/>
      <c r="BE180" s="33"/>
      <c r="BF180" s="33"/>
      <c r="BG180" s="29"/>
      <c r="BH180" s="29"/>
      <c r="BI180" s="33"/>
      <c r="BJ180" s="33"/>
      <c r="BK180" s="33"/>
      <c r="BL180" s="33"/>
      <c r="BM180" s="33"/>
      <c r="BN180" s="33"/>
      <c r="BO180" s="28"/>
      <c r="BP180" s="30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1"/>
      <c r="CI180" s="29"/>
      <c r="CJ180" s="30"/>
      <c r="CK180" s="29"/>
      <c r="CL180" s="29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</row>
    <row r="181" spans="1:153" s="21" customFormat="1" ht="20.100000000000001" customHeight="1" outlineLevel="1" thickBot="1" x14ac:dyDescent="0.25">
      <c r="A181" s="43"/>
      <c r="B181" s="42"/>
      <c r="C181" s="40"/>
      <c r="D181" s="40"/>
      <c r="E181" s="40"/>
      <c r="F181" s="40"/>
      <c r="G181" s="41"/>
      <c r="H181" s="40"/>
      <c r="I181" s="40"/>
      <c r="J181" s="39"/>
      <c r="K181" s="610"/>
      <c r="L181" s="610"/>
      <c r="M181" s="610"/>
      <c r="N181" s="610"/>
      <c r="O181" s="610"/>
      <c r="P181" s="610"/>
      <c r="Q181" s="38"/>
      <c r="R181" s="38"/>
      <c r="S181" s="37">
        <f>SUM(S170:S180)</f>
        <v>0</v>
      </c>
      <c r="T181" s="32"/>
      <c r="U181" s="36"/>
      <c r="V181" s="33"/>
      <c r="W181" s="29"/>
      <c r="X181" s="29"/>
      <c r="Y181" s="29"/>
      <c r="Z181" s="28"/>
      <c r="AA181" s="28"/>
      <c r="AB181" s="28"/>
      <c r="AC181" s="28"/>
      <c r="AD181" s="28"/>
      <c r="AE181" s="30"/>
      <c r="AF181" s="34"/>
      <c r="AG181" s="34"/>
      <c r="AH181" s="34"/>
      <c r="AI181" s="34"/>
      <c r="AJ181" s="34"/>
      <c r="AK181" s="34"/>
      <c r="AL181" s="34"/>
      <c r="AM181" s="35">
        <f>SUM(AM170:AM180)</f>
        <v>0</v>
      </c>
      <c r="AN181" s="35">
        <f>SUM(AN170:AN180)</f>
        <v>0</v>
      </c>
      <c r="AO181" s="34"/>
      <c r="AP181" s="34"/>
      <c r="AQ181" s="34"/>
      <c r="AR181" s="34"/>
      <c r="AS181" s="29"/>
      <c r="AT181" s="33"/>
      <c r="AU181" s="33"/>
      <c r="AV181" s="33"/>
      <c r="AW181" s="33"/>
      <c r="AX181" s="33"/>
      <c r="AY181" s="33"/>
      <c r="AZ181" s="29"/>
      <c r="BA181" s="33"/>
      <c r="BB181" s="33"/>
      <c r="BC181" s="33"/>
      <c r="BD181" s="33"/>
      <c r="BE181" s="33"/>
      <c r="BF181" s="33"/>
      <c r="BG181" s="29"/>
      <c r="BH181" s="29"/>
      <c r="BI181" s="33"/>
      <c r="BJ181" s="33"/>
      <c r="BK181" s="33"/>
      <c r="BL181" s="33"/>
      <c r="BM181" s="33"/>
      <c r="BN181" s="33"/>
      <c r="BO181" s="28"/>
      <c r="BP181" s="30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1"/>
      <c r="CI181" s="29"/>
      <c r="CJ181" s="30"/>
      <c r="CK181" s="29"/>
      <c r="CL181" s="29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</row>
    <row r="182" spans="1:153" s="21" customFormat="1" x14ac:dyDescent="0.2">
      <c r="E182" s="23"/>
      <c r="F182" s="27"/>
      <c r="G182" s="23"/>
      <c r="I182" s="23"/>
      <c r="K182" s="614" t="str">
        <f>IF(COUNTBLANK(K170:K180)&lt;&gt;11,"Fehler in den Datumsangaben! Bitte prüfen!","")</f>
        <v/>
      </c>
      <c r="L182" s="614"/>
      <c r="M182" s="614"/>
      <c r="N182" s="614"/>
      <c r="O182" s="614"/>
      <c r="P182" s="26"/>
      <c r="Q182" s="26"/>
      <c r="R182" s="26"/>
      <c r="S182" s="20"/>
      <c r="T182" s="26"/>
      <c r="W182" s="25"/>
      <c r="X182" s="25"/>
      <c r="Y182" s="25"/>
    </row>
    <row r="183" spans="1:153" s="21" customFormat="1" x14ac:dyDescent="0.2">
      <c r="E183" s="23"/>
      <c r="F183" s="27"/>
      <c r="G183" s="23"/>
      <c r="I183" s="23"/>
      <c r="K183" s="28"/>
      <c r="O183" s="26"/>
      <c r="P183" s="26"/>
      <c r="Q183" s="26"/>
      <c r="R183" s="26"/>
      <c r="S183" s="20"/>
      <c r="T183" s="26"/>
      <c r="W183" s="25"/>
      <c r="X183" s="25"/>
      <c r="Y183" s="25"/>
    </row>
    <row r="184" spans="1:153" s="21" customFormat="1" x14ac:dyDescent="0.2">
      <c r="E184" s="23"/>
      <c r="F184" s="27"/>
      <c r="G184" s="23"/>
      <c r="I184" s="23"/>
      <c r="K184" s="28"/>
      <c r="O184" s="26"/>
      <c r="P184" s="26"/>
      <c r="Q184" s="26"/>
      <c r="R184" s="26"/>
      <c r="S184" s="20"/>
      <c r="T184" s="26"/>
      <c r="W184" s="25"/>
      <c r="X184" s="25"/>
      <c r="Y184" s="25"/>
    </row>
    <row r="185" spans="1:153" s="21" customFormat="1" x14ac:dyDescent="0.2">
      <c r="E185" s="23"/>
      <c r="F185" s="27"/>
      <c r="G185" s="23"/>
      <c r="I185" s="23"/>
      <c r="K185" s="28"/>
      <c r="O185" s="26"/>
      <c r="P185" s="26"/>
      <c r="Q185" s="26"/>
      <c r="R185" s="26"/>
      <c r="S185" s="20"/>
      <c r="T185" s="26"/>
      <c r="W185" s="25"/>
      <c r="X185" s="25"/>
      <c r="Y185" s="25"/>
    </row>
    <row r="186" spans="1:153" s="21" customFormat="1" x14ac:dyDescent="0.2">
      <c r="E186" s="23"/>
      <c r="F186" s="27"/>
      <c r="G186" s="23"/>
      <c r="I186" s="23"/>
      <c r="K186" s="28"/>
      <c r="O186" s="26"/>
      <c r="P186" s="26"/>
      <c r="Q186" s="26"/>
      <c r="R186" s="26"/>
      <c r="S186" s="20"/>
      <c r="T186" s="26"/>
      <c r="W186" s="25"/>
      <c r="X186" s="25"/>
      <c r="Y186" s="25"/>
    </row>
    <row r="187" spans="1:153" s="21" customFormat="1" x14ac:dyDescent="0.2">
      <c r="E187" s="23"/>
      <c r="F187" s="27"/>
      <c r="G187" s="23"/>
      <c r="I187" s="23"/>
      <c r="K187" s="28"/>
      <c r="O187" s="26"/>
      <c r="P187" s="26"/>
      <c r="Q187" s="26"/>
      <c r="R187" s="26"/>
      <c r="S187" s="20"/>
      <c r="T187" s="26"/>
      <c r="W187" s="25"/>
      <c r="X187" s="25"/>
      <c r="Y187" s="25"/>
    </row>
    <row r="188" spans="1:153" s="21" customFormat="1" x14ac:dyDescent="0.2">
      <c r="E188" s="23"/>
      <c r="F188" s="27"/>
      <c r="G188" s="23"/>
      <c r="I188" s="23"/>
      <c r="K188" s="28"/>
      <c r="O188" s="26"/>
      <c r="P188" s="26"/>
      <c r="Q188" s="26"/>
      <c r="R188" s="26"/>
      <c r="S188" s="20"/>
      <c r="T188" s="26"/>
      <c r="W188" s="25"/>
      <c r="X188" s="25"/>
      <c r="Y188" s="25"/>
    </row>
    <row r="189" spans="1:153" s="21" customFormat="1" x14ac:dyDescent="0.2">
      <c r="E189" s="23"/>
      <c r="F189" s="27"/>
      <c r="G189" s="23"/>
      <c r="I189" s="23"/>
      <c r="O189" s="26"/>
      <c r="P189" s="26"/>
      <c r="Q189" s="26"/>
      <c r="R189" s="26"/>
      <c r="S189" s="20"/>
      <c r="T189" s="26"/>
      <c r="W189" s="25"/>
      <c r="X189" s="25"/>
      <c r="Y189" s="25"/>
    </row>
    <row r="190" spans="1:153" s="21" customFormat="1" x14ac:dyDescent="0.2">
      <c r="E190" s="23"/>
      <c r="F190" s="27"/>
      <c r="G190" s="23"/>
      <c r="I190" s="23"/>
      <c r="O190" s="26"/>
      <c r="P190" s="26"/>
      <c r="Q190" s="26"/>
      <c r="R190" s="26"/>
      <c r="S190" s="20"/>
      <c r="T190" s="26"/>
      <c r="W190" s="25"/>
      <c r="X190" s="25"/>
      <c r="Y190" s="25"/>
    </row>
    <row r="191" spans="1:153" s="21" customFormat="1" x14ac:dyDescent="0.2">
      <c r="E191" s="23"/>
      <c r="F191" s="27"/>
      <c r="G191" s="23"/>
      <c r="I191" s="23"/>
      <c r="O191" s="26"/>
      <c r="P191" s="26"/>
      <c r="Q191" s="26"/>
      <c r="R191" s="26"/>
      <c r="S191" s="20"/>
      <c r="T191" s="26"/>
      <c r="W191" s="25"/>
      <c r="X191" s="25"/>
      <c r="Y191" s="25"/>
    </row>
    <row r="192" spans="1:153" s="21" customFormat="1" x14ac:dyDescent="0.2">
      <c r="E192" s="23"/>
      <c r="F192" s="27"/>
      <c r="G192" s="23"/>
      <c r="I192" s="23"/>
      <c r="O192" s="26"/>
      <c r="P192" s="26"/>
      <c r="Q192" s="26"/>
      <c r="R192" s="26"/>
      <c r="S192" s="20"/>
      <c r="T192" s="26"/>
      <c r="W192" s="25"/>
      <c r="X192" s="25"/>
      <c r="Y192" s="25"/>
    </row>
    <row r="193" spans="5:25" s="21" customFormat="1" x14ac:dyDescent="0.2">
      <c r="E193" s="23"/>
      <c r="F193" s="27"/>
      <c r="G193" s="23"/>
      <c r="I193" s="23"/>
      <c r="O193" s="26"/>
      <c r="P193" s="26"/>
      <c r="Q193" s="26"/>
      <c r="R193" s="26"/>
      <c r="S193" s="20"/>
      <c r="T193" s="26"/>
      <c r="W193" s="25"/>
      <c r="X193" s="25"/>
      <c r="Y193" s="25"/>
    </row>
    <row r="194" spans="5:25" s="21" customFormat="1" x14ac:dyDescent="0.2">
      <c r="E194" s="23"/>
      <c r="F194" s="27"/>
      <c r="G194" s="23"/>
      <c r="I194" s="23"/>
      <c r="O194" s="26"/>
      <c r="P194" s="26"/>
      <c r="Q194" s="26"/>
      <c r="R194" s="26"/>
      <c r="S194" s="20"/>
      <c r="T194" s="26"/>
      <c r="W194" s="25"/>
      <c r="X194" s="25"/>
      <c r="Y194" s="25"/>
    </row>
  </sheetData>
  <sheetProtection password="C483" sheet="1" objects="1" scenarios="1" selectLockedCells="1"/>
  <dataConsolidate/>
  <mergeCells count="120">
    <mergeCell ref="K182:O182"/>
    <mergeCell ref="K149:P149"/>
    <mergeCell ref="K165:P165"/>
    <mergeCell ref="K181:P181"/>
    <mergeCell ref="K38:O38"/>
    <mergeCell ref="K54:O54"/>
    <mergeCell ref="K70:O70"/>
    <mergeCell ref="K86:O86"/>
    <mergeCell ref="K102:O102"/>
    <mergeCell ref="K118:O118"/>
    <mergeCell ref="D103:M103"/>
    <mergeCell ref="AG10:AL10"/>
    <mergeCell ref="B10:C10"/>
    <mergeCell ref="B11:C11"/>
    <mergeCell ref="B12:C12"/>
    <mergeCell ref="B18:C18"/>
    <mergeCell ref="B13:C13"/>
    <mergeCell ref="AG25:AL25"/>
    <mergeCell ref="H37:I37"/>
    <mergeCell ref="Z41:AE41"/>
    <mergeCell ref="AG41:AL41"/>
    <mergeCell ref="B39:C39"/>
    <mergeCell ref="D39:M39"/>
    <mergeCell ref="K37:P37"/>
    <mergeCell ref="Z25:AE25"/>
    <mergeCell ref="H10:I10"/>
    <mergeCell ref="N18:P18"/>
    <mergeCell ref="N16:Q17"/>
    <mergeCell ref="R16:R17"/>
    <mergeCell ref="Q18:R18"/>
    <mergeCell ref="N10:R10"/>
    <mergeCell ref="N11:Q11"/>
    <mergeCell ref="N12:Q12"/>
    <mergeCell ref="N13:Q13"/>
    <mergeCell ref="N14:Q14"/>
    <mergeCell ref="C5:D5"/>
    <mergeCell ref="J11:M11"/>
    <mergeCell ref="J12:M12"/>
    <mergeCell ref="J18:M18"/>
    <mergeCell ref="X6:AB6"/>
    <mergeCell ref="B9:E9"/>
    <mergeCell ref="Z10:AE10"/>
    <mergeCell ref="B19:C19"/>
    <mergeCell ref="H17:I17"/>
    <mergeCell ref="H18:I18"/>
    <mergeCell ref="H19:I19"/>
    <mergeCell ref="H13:I13"/>
    <mergeCell ref="H14:I14"/>
    <mergeCell ref="H15:I15"/>
    <mergeCell ref="J13:M13"/>
    <mergeCell ref="J14:M14"/>
    <mergeCell ref="J15:M15"/>
    <mergeCell ref="J16:M16"/>
    <mergeCell ref="J17:M17"/>
    <mergeCell ref="C6:D6"/>
    <mergeCell ref="H16:I16"/>
    <mergeCell ref="K5:P6"/>
    <mergeCell ref="K7:N7"/>
    <mergeCell ref="K8:P8"/>
    <mergeCell ref="N15:Q15"/>
    <mergeCell ref="B14:C14"/>
    <mergeCell ref="B15:C15"/>
    <mergeCell ref="B16:C16"/>
    <mergeCell ref="H12:I12"/>
    <mergeCell ref="B17:C17"/>
    <mergeCell ref="H11:I11"/>
    <mergeCell ref="B55:C55"/>
    <mergeCell ref="D55:M55"/>
    <mergeCell ref="N19:R20"/>
    <mergeCell ref="J20:M20"/>
    <mergeCell ref="H20:I20"/>
    <mergeCell ref="B20:C20"/>
    <mergeCell ref="J19:M19"/>
    <mergeCell ref="K21:L21"/>
    <mergeCell ref="G21:J21"/>
    <mergeCell ref="M21:N21"/>
    <mergeCell ref="O21:P21"/>
    <mergeCell ref="O22:P22"/>
    <mergeCell ref="I22:N22"/>
    <mergeCell ref="K53:P53"/>
    <mergeCell ref="B37:C37"/>
    <mergeCell ref="B23:C23"/>
    <mergeCell ref="D23:M23"/>
    <mergeCell ref="B119:C119"/>
    <mergeCell ref="D119:M119"/>
    <mergeCell ref="Z121:AE121"/>
    <mergeCell ref="AG121:AL121"/>
    <mergeCell ref="K117:P117"/>
    <mergeCell ref="AG57:AL57"/>
    <mergeCell ref="B71:C71"/>
    <mergeCell ref="D71:M71"/>
    <mergeCell ref="K69:P69"/>
    <mergeCell ref="K85:P85"/>
    <mergeCell ref="Z105:AE105"/>
    <mergeCell ref="AG105:AL105"/>
    <mergeCell ref="B103:C103"/>
    <mergeCell ref="K101:P101"/>
    <mergeCell ref="AG73:AL73"/>
    <mergeCell ref="Z89:AE89"/>
    <mergeCell ref="AG89:AL89"/>
    <mergeCell ref="B87:C87"/>
    <mergeCell ref="D87:M87"/>
    <mergeCell ref="Z57:AE57"/>
    <mergeCell ref="Z73:AE73"/>
    <mergeCell ref="B151:C151"/>
    <mergeCell ref="B167:C167"/>
    <mergeCell ref="D151:M151"/>
    <mergeCell ref="D167:M167"/>
    <mergeCell ref="K133:P133"/>
    <mergeCell ref="Z137:AE137"/>
    <mergeCell ref="AG137:AL137"/>
    <mergeCell ref="Z169:AE169"/>
    <mergeCell ref="AG169:AL169"/>
    <mergeCell ref="Z153:AE153"/>
    <mergeCell ref="AG153:AL153"/>
    <mergeCell ref="B135:C135"/>
    <mergeCell ref="D135:M135"/>
    <mergeCell ref="K134:O134"/>
    <mergeCell ref="K150:O150"/>
    <mergeCell ref="K166:O166"/>
  </mergeCells>
  <conditionalFormatting sqref="K5">
    <cfRule type="expression" dxfId="123" priority="85">
      <formula>#REF!=1</formula>
    </cfRule>
  </conditionalFormatting>
  <conditionalFormatting sqref="Z102:XFD102 Z166:XFD166 Z150:XFD150 Z134:XFD134 Z118:XFD118 A102 A166 A150 A134 A118">
    <cfRule type="expression" dxfId="122" priority="84">
      <formula>#REF!=1</formula>
    </cfRule>
  </conditionalFormatting>
  <conditionalFormatting sqref="CH54:CL54 BA54:BN54">
    <cfRule type="expression" dxfId="121" priority="83">
      <formula>#REF!=1</formula>
    </cfRule>
  </conditionalFormatting>
  <conditionalFormatting sqref="BV54">
    <cfRule type="expression" dxfId="120" priority="82">
      <formula>#REF!=1</formula>
    </cfRule>
  </conditionalFormatting>
  <conditionalFormatting sqref="CB54">
    <cfRule type="expression" dxfId="119" priority="81">
      <formula>#REF!=1</formula>
    </cfRule>
  </conditionalFormatting>
  <conditionalFormatting sqref="B26:C36 T53:Y53 K26:V36">
    <cfRule type="expression" dxfId="118" priority="80">
      <formula>$AL26=1</formula>
    </cfRule>
  </conditionalFormatting>
  <conditionalFormatting sqref="B102:J102 P102:Y102">
    <cfRule type="expression" dxfId="117" priority="79">
      <formula>#REF!=1</formula>
    </cfRule>
  </conditionalFormatting>
  <conditionalFormatting sqref="B118:J118 P118:Y118">
    <cfRule type="expression" dxfId="116" priority="78">
      <formula>#REF!=1</formula>
    </cfRule>
  </conditionalFormatting>
  <conditionalFormatting sqref="B134:J134 P134:Y134">
    <cfRule type="expression" dxfId="115" priority="77">
      <formula>#REF!=1</formula>
    </cfRule>
  </conditionalFormatting>
  <conditionalFormatting sqref="B150:J150 P150:Y150">
    <cfRule type="expression" dxfId="114" priority="76">
      <formula>#REF!=1</formula>
    </cfRule>
  </conditionalFormatting>
  <conditionalFormatting sqref="B166:J166 P166:Y166">
    <cfRule type="expression" dxfId="113" priority="75">
      <formula>#REF!=1</formula>
    </cfRule>
  </conditionalFormatting>
  <conditionalFormatting sqref="U54">
    <cfRule type="expression" dxfId="112" priority="74">
      <formula>#REF!=1</formula>
    </cfRule>
  </conditionalFormatting>
  <conditionalFormatting sqref="U70">
    <cfRule type="expression" dxfId="111" priority="73">
      <formula>#REF!=1</formula>
    </cfRule>
  </conditionalFormatting>
  <conditionalFormatting sqref="U86">
    <cfRule type="expression" dxfId="110" priority="72">
      <formula>#REF!=1</formula>
    </cfRule>
  </conditionalFormatting>
  <conditionalFormatting sqref="T42:V52">
    <cfRule type="expression" dxfId="109" priority="71">
      <formula>$AL42=1</formula>
    </cfRule>
  </conditionalFormatting>
  <conditionalFormatting sqref="T69:Y69">
    <cfRule type="expression" dxfId="108" priority="70">
      <formula>$AL69=1</formula>
    </cfRule>
  </conditionalFormatting>
  <conditionalFormatting sqref="T58:V68">
    <cfRule type="expression" dxfId="107" priority="69">
      <formula>$AL58=1</formula>
    </cfRule>
  </conditionalFormatting>
  <conditionalFormatting sqref="T85:Y85">
    <cfRule type="expression" dxfId="106" priority="68">
      <formula>$AL85=1</formula>
    </cfRule>
  </conditionalFormatting>
  <conditionalFormatting sqref="T74:V84">
    <cfRule type="expression" dxfId="105" priority="67">
      <formula>$AL74=1</formula>
    </cfRule>
  </conditionalFormatting>
  <conditionalFormatting sqref="T101:Y101">
    <cfRule type="expression" dxfId="104" priority="66">
      <formula>$AL101=1</formula>
    </cfRule>
  </conditionalFormatting>
  <conditionalFormatting sqref="T90:V100">
    <cfRule type="expression" dxfId="103" priority="65">
      <formula>$AL90=1</formula>
    </cfRule>
  </conditionalFormatting>
  <conditionalFormatting sqref="T117:Y117">
    <cfRule type="expression" dxfId="102" priority="64">
      <formula>$AL117=1</formula>
    </cfRule>
  </conditionalFormatting>
  <conditionalFormatting sqref="T106:V116">
    <cfRule type="expression" dxfId="101" priority="63">
      <formula>$AL106=1</formula>
    </cfRule>
  </conditionalFormatting>
  <conditionalFormatting sqref="T133:Y133">
    <cfRule type="expression" dxfId="100" priority="62">
      <formula>$AL133=1</formula>
    </cfRule>
  </conditionalFormatting>
  <conditionalFormatting sqref="T122:V132">
    <cfRule type="expression" dxfId="99" priority="61">
      <formula>$AL122=1</formula>
    </cfRule>
  </conditionalFormatting>
  <conditionalFormatting sqref="T149:Y149">
    <cfRule type="expression" dxfId="98" priority="60">
      <formula>$AL149=1</formula>
    </cfRule>
  </conditionalFormatting>
  <conditionalFormatting sqref="T138:V148">
    <cfRule type="expression" dxfId="97" priority="59">
      <formula>$AL138=1</formula>
    </cfRule>
  </conditionalFormatting>
  <conditionalFormatting sqref="T165:Y165">
    <cfRule type="expression" dxfId="96" priority="58">
      <formula>$AL165=1</formula>
    </cfRule>
  </conditionalFormatting>
  <conditionalFormatting sqref="T154:V164">
    <cfRule type="expression" dxfId="95" priority="57">
      <formula>$AL154=1</formula>
    </cfRule>
  </conditionalFormatting>
  <conditionalFormatting sqref="T181:Y181">
    <cfRule type="expression" dxfId="94" priority="56">
      <formula>$AL181=1</formula>
    </cfRule>
  </conditionalFormatting>
  <conditionalFormatting sqref="T170:V180">
    <cfRule type="expression" dxfId="93" priority="55">
      <formula>$AL170=1</formula>
    </cfRule>
  </conditionalFormatting>
  <conditionalFormatting sqref="K42:K52">
    <cfRule type="expression" dxfId="92" priority="54">
      <formula>$AL42=1</formula>
    </cfRule>
  </conditionalFormatting>
  <conditionalFormatting sqref="K58:K68">
    <cfRule type="expression" dxfId="91" priority="53">
      <formula>$AL58=1</formula>
    </cfRule>
  </conditionalFormatting>
  <conditionalFormatting sqref="K74:K84">
    <cfRule type="expression" dxfId="90" priority="52">
      <formula>$AL74=1</formula>
    </cfRule>
  </conditionalFormatting>
  <conditionalFormatting sqref="K90:K100">
    <cfRule type="expression" dxfId="89" priority="51">
      <formula>$AL90=1</formula>
    </cfRule>
  </conditionalFormatting>
  <conditionalFormatting sqref="K106:K116">
    <cfRule type="expression" dxfId="88" priority="50">
      <formula>$AL106=1</formula>
    </cfRule>
  </conditionalFormatting>
  <conditionalFormatting sqref="K122:K132">
    <cfRule type="expression" dxfId="87" priority="49">
      <formula>$AL122=1</formula>
    </cfRule>
  </conditionalFormatting>
  <conditionalFormatting sqref="K138:K148">
    <cfRule type="expression" dxfId="86" priority="48">
      <formula>$AL138=1</formula>
    </cfRule>
  </conditionalFormatting>
  <conditionalFormatting sqref="K154:K164">
    <cfRule type="expression" dxfId="85" priority="47">
      <formula>$AL154=1</formula>
    </cfRule>
  </conditionalFormatting>
  <conditionalFormatting sqref="K170:K180">
    <cfRule type="expression" dxfId="84" priority="46">
      <formula>$AL170=1</formula>
    </cfRule>
  </conditionalFormatting>
  <conditionalFormatting sqref="L42:N52 R42:R52">
    <cfRule type="expression" dxfId="83" priority="45">
      <formula>$AL42=1</formula>
    </cfRule>
  </conditionalFormatting>
  <conditionalFormatting sqref="L58:N68 R58:R68">
    <cfRule type="expression" dxfId="82" priority="44">
      <formula>$AL58=1</formula>
    </cfRule>
  </conditionalFormatting>
  <conditionalFormatting sqref="L74:N84 R74:R84">
    <cfRule type="expression" dxfId="81" priority="43">
      <formula>$AL74=1</formula>
    </cfRule>
  </conditionalFormatting>
  <conditionalFormatting sqref="L90:N100 R90:R100">
    <cfRule type="expression" dxfId="80" priority="42">
      <formula>$AL90=1</formula>
    </cfRule>
  </conditionalFormatting>
  <conditionalFormatting sqref="L106:N116 R106:R116">
    <cfRule type="expression" dxfId="79" priority="41">
      <formula>$AL106=1</formula>
    </cfRule>
  </conditionalFormatting>
  <conditionalFormatting sqref="L122:N132 R122:R132">
    <cfRule type="expression" dxfId="78" priority="40">
      <formula>$AL122=1</formula>
    </cfRule>
  </conditionalFormatting>
  <conditionalFormatting sqref="L138:N148 R138:R148">
    <cfRule type="expression" dxfId="77" priority="39">
      <formula>$AL138=1</formula>
    </cfRule>
  </conditionalFormatting>
  <conditionalFormatting sqref="L154:N164 R154:R164">
    <cfRule type="expression" dxfId="76" priority="38">
      <formula>$AL154=1</formula>
    </cfRule>
  </conditionalFormatting>
  <conditionalFormatting sqref="L170:N180 R170:R180">
    <cfRule type="expression" dxfId="75" priority="37">
      <formula>$AL170=1</formula>
    </cfRule>
  </conditionalFormatting>
  <conditionalFormatting sqref="Q42:Q52">
    <cfRule type="expression" dxfId="74" priority="36">
      <formula>$AL42=1</formula>
    </cfRule>
  </conditionalFormatting>
  <conditionalFormatting sqref="Q58:Q68">
    <cfRule type="expression" dxfId="73" priority="35">
      <formula>$AL58=1</formula>
    </cfRule>
  </conditionalFormatting>
  <conditionalFormatting sqref="Q74:Q84">
    <cfRule type="expression" dxfId="72" priority="34">
      <formula>$AL74=1</formula>
    </cfRule>
  </conditionalFormatting>
  <conditionalFormatting sqref="Q90:Q100">
    <cfRule type="expression" dxfId="71" priority="33">
      <formula>$AL90=1</formula>
    </cfRule>
  </conditionalFormatting>
  <conditionalFormatting sqref="Q106:Q116">
    <cfRule type="expression" dxfId="70" priority="32">
      <formula>$AL106=1</formula>
    </cfRule>
  </conditionalFormatting>
  <conditionalFormatting sqref="Q122:Q132">
    <cfRule type="expression" dxfId="69" priority="31">
      <formula>$AL122=1</formula>
    </cfRule>
  </conditionalFormatting>
  <conditionalFormatting sqref="Q138:Q148">
    <cfRule type="expression" dxfId="68" priority="30">
      <formula>$AL138=1</formula>
    </cfRule>
  </conditionalFormatting>
  <conditionalFormatting sqref="Q154:Q164">
    <cfRule type="expression" dxfId="67" priority="29">
      <formula>$AL154=1</formula>
    </cfRule>
  </conditionalFormatting>
  <conditionalFormatting sqref="Q170:Q180">
    <cfRule type="expression" dxfId="66" priority="28">
      <formula>$AL170=1</formula>
    </cfRule>
  </conditionalFormatting>
  <conditionalFormatting sqref="O42:P52">
    <cfRule type="expression" dxfId="65" priority="27">
      <formula>$AL42=1</formula>
    </cfRule>
  </conditionalFormatting>
  <conditionalFormatting sqref="O58:P68">
    <cfRule type="expression" dxfId="64" priority="26">
      <formula>$AL58=1</formula>
    </cfRule>
  </conditionalFormatting>
  <conditionalFormatting sqref="O74:P84">
    <cfRule type="expression" dxfId="63" priority="25">
      <formula>$AL74=1</formula>
    </cfRule>
  </conditionalFormatting>
  <conditionalFormatting sqref="O90:P100">
    <cfRule type="expression" dxfId="62" priority="24">
      <formula>$AL90=1</formula>
    </cfRule>
  </conditionalFormatting>
  <conditionalFormatting sqref="O106:P116">
    <cfRule type="expression" dxfId="61" priority="23">
      <formula>$AL106=1</formula>
    </cfRule>
  </conditionalFormatting>
  <conditionalFormatting sqref="O122:P132">
    <cfRule type="expression" dxfId="60" priority="22">
      <formula>$AL122=1</formula>
    </cfRule>
  </conditionalFormatting>
  <conditionalFormatting sqref="O138:P148">
    <cfRule type="expression" dxfId="59" priority="21">
      <formula>$AL138=1</formula>
    </cfRule>
  </conditionalFormatting>
  <conditionalFormatting sqref="O154:P164">
    <cfRule type="expression" dxfId="58" priority="20">
      <formula>$AL154=1</formula>
    </cfRule>
  </conditionalFormatting>
  <conditionalFormatting sqref="O170:P180">
    <cfRule type="expression" dxfId="57" priority="19">
      <formula>$AL170=1</formula>
    </cfRule>
  </conditionalFormatting>
  <conditionalFormatting sqref="S42:S52">
    <cfRule type="expression" dxfId="56" priority="18">
      <formula>$AL42=1</formula>
    </cfRule>
  </conditionalFormatting>
  <conditionalFormatting sqref="S58:S68">
    <cfRule type="expression" dxfId="55" priority="17">
      <formula>$AL58=1</formula>
    </cfRule>
  </conditionalFormatting>
  <conditionalFormatting sqref="S74:S84">
    <cfRule type="expression" dxfId="54" priority="16">
      <formula>$AL74=1</formula>
    </cfRule>
  </conditionalFormatting>
  <conditionalFormatting sqref="S90:S100">
    <cfRule type="expression" dxfId="53" priority="15">
      <formula>$AL90=1</formula>
    </cfRule>
  </conditionalFormatting>
  <conditionalFormatting sqref="S106:S116">
    <cfRule type="expression" dxfId="52" priority="14">
      <formula>$AL106=1</formula>
    </cfRule>
  </conditionalFormatting>
  <conditionalFormatting sqref="S122:S132">
    <cfRule type="expression" dxfId="51" priority="13">
      <formula>$AL122=1</formula>
    </cfRule>
  </conditionalFormatting>
  <conditionalFormatting sqref="S138:S148">
    <cfRule type="expression" dxfId="50" priority="12">
      <formula>$AL138=1</formula>
    </cfRule>
  </conditionalFormatting>
  <conditionalFormatting sqref="S154:S164">
    <cfRule type="expression" dxfId="49" priority="11">
      <formula>$AL154=1</formula>
    </cfRule>
  </conditionalFormatting>
  <conditionalFormatting sqref="S170:S180">
    <cfRule type="expression" dxfId="48" priority="10">
      <formula>$AL170=1</formula>
    </cfRule>
  </conditionalFormatting>
  <conditionalFormatting sqref="B42:C52">
    <cfRule type="expression" dxfId="47" priority="9">
      <formula>$AL42=1</formula>
    </cfRule>
  </conditionalFormatting>
  <conditionalFormatting sqref="B58:C68">
    <cfRule type="expression" dxfId="46" priority="8">
      <formula>$AL58=1</formula>
    </cfRule>
  </conditionalFormatting>
  <conditionalFormatting sqref="B74:C84">
    <cfRule type="expression" dxfId="45" priority="7">
      <formula>$AL74=1</formula>
    </cfRule>
  </conditionalFormatting>
  <conditionalFormatting sqref="B90:C100">
    <cfRule type="expression" dxfId="44" priority="6">
      <formula>$AL90=1</formula>
    </cfRule>
  </conditionalFormatting>
  <conditionalFormatting sqref="B106:C116">
    <cfRule type="expression" dxfId="43" priority="5">
      <formula>$AL106=1</formula>
    </cfRule>
  </conditionalFormatting>
  <conditionalFormatting sqref="B122:C132">
    <cfRule type="expression" dxfId="42" priority="4">
      <formula>$AL122=1</formula>
    </cfRule>
  </conditionalFormatting>
  <conditionalFormatting sqref="B138:C148">
    <cfRule type="expression" dxfId="41" priority="3">
      <formula>$AL138=1</formula>
    </cfRule>
  </conditionalFormatting>
  <conditionalFormatting sqref="B154:C164">
    <cfRule type="expression" dxfId="40" priority="2">
      <formula>$AL154=1</formula>
    </cfRule>
  </conditionalFormatting>
  <conditionalFormatting sqref="B170:C180">
    <cfRule type="expression" dxfId="39" priority="1">
      <formula>$AL170=1</formula>
    </cfRule>
  </conditionalFormatting>
  <dataValidations count="1">
    <dataValidation type="decimal" operator="greaterThan" allowBlank="1" showErrorMessage="1" error="Die maximalen Ausgaben werden überschritten!!!" sqref="V37">
      <formula1>#REF!</formula1>
    </dataValidation>
  </dataValidations>
  <pageMargins left="0.25" right="0.25" top="0.75" bottom="0.75" header="0.3" footer="0.3"/>
  <pageSetup paperSize="9" scale="65" fitToHeight="0" orientation="landscape" r:id="rId1"/>
  <headerFooter>
    <oddFooter xml:space="preserve">&amp;C 
Seite &amp;P von &amp;N
 &amp;D
</oddFooter>
  </headerFooter>
  <rowBreaks count="5" manualBreakCount="5">
    <brk id="38" min="1" max="18" man="1"/>
    <brk id="70" min="1" max="18" man="1"/>
    <brk id="102" min="1" max="18" man="1"/>
    <brk id="134" min="1" max="18" man="1"/>
    <brk id="166" min="1" max="1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Durchschnittssätze!$C$70:$C$121</xm:f>
          </x14:formula1>
          <xm:sqref>C5:D5</xm:sqref>
        </x14:dataValidation>
        <x14:dataValidation type="list" allowBlank="1" showInputMessage="1" showErrorMessage="1">
          <x14:formula1>
            <xm:f>Durchschnittssätze!$A$5:$A$49</xm:f>
          </x14:formula1>
          <xm:sqref>D11:D20 D26:D36 D154:D164 D138:D148 D42:D52 D58:D68 D74:D84 D90:D100 D106:D116 D122:D132 D170:D180</xm:sqref>
        </x14:dataValidation>
        <x14:dataValidation type="list" allowBlank="1">
          <x14:formula1>
            <xm:f>Durchschnittssätze!$C$53:$C$65</xm:f>
          </x14:formula1>
          <xm:sqref>B11:C20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DZ184"/>
  <sheetViews>
    <sheetView showGridLines="0" topLeftCell="A2" zoomScaleNormal="100" zoomScaleSheetLayoutView="100" workbookViewId="0">
      <selection activeCell="I6" sqref="I6"/>
    </sheetView>
  </sheetViews>
  <sheetFormatPr baseColWidth="10" defaultRowHeight="12.75" outlineLevelRow="1" x14ac:dyDescent="0.2"/>
  <cols>
    <col min="1" max="1" width="1.5" style="17" customWidth="1"/>
    <col min="2" max="2" width="18.75" style="17" customWidth="1"/>
    <col min="3" max="3" width="15.5" style="17" customWidth="1"/>
    <col min="4" max="4" width="10.625" style="17" customWidth="1"/>
    <col min="5" max="5" width="10.5" style="22" hidden="1" customWidth="1"/>
    <col min="6" max="6" width="10.625" style="24" hidden="1" customWidth="1"/>
    <col min="7" max="7" width="10.125" style="23" hidden="1" customWidth="1"/>
    <col min="8" max="8" width="10.625" style="17" customWidth="1"/>
    <col min="9" max="9" width="10.75" style="22" customWidth="1"/>
    <col min="10" max="10" width="11" style="17" customWidth="1"/>
    <col min="11" max="11" width="5" style="17" customWidth="1"/>
    <col min="12" max="12" width="9.5" style="21" customWidth="1"/>
    <col min="13" max="13" width="9.625" style="17" customWidth="1"/>
    <col min="14" max="14" width="10.875" style="17" customWidth="1"/>
    <col min="15" max="15" width="10.875" style="19" customWidth="1"/>
    <col min="16" max="16" width="11.25" style="19" customWidth="1"/>
    <col min="17" max="17" width="12.25" style="19" customWidth="1"/>
    <col min="18" max="18" width="12.5" style="19" customWidth="1"/>
    <col min="19" max="19" width="10.75" style="20" customWidth="1"/>
    <col min="20" max="20" width="11.125" style="19" customWidth="1"/>
    <col min="21" max="21" width="10.75" style="17" customWidth="1"/>
    <col min="22" max="26" width="10" style="17" customWidth="1"/>
    <col min="27" max="27" width="10.125" style="17" customWidth="1"/>
    <col min="28" max="28" width="9.5" style="17" customWidth="1"/>
    <col min="29" max="58" width="10" style="17" customWidth="1"/>
    <col min="59" max="59" width="10.875" style="17" customWidth="1"/>
    <col min="60" max="118" width="10" style="17" customWidth="1"/>
    <col min="119" max="16384" width="11" style="17"/>
  </cols>
  <sheetData>
    <row r="1" spans="1:21" ht="8.25" hidden="1" customHeight="1" x14ac:dyDescent="0.2"/>
    <row r="2" spans="1:21" ht="27.75" customHeight="1" x14ac:dyDescent="0.4">
      <c r="B2" s="232" t="s">
        <v>191</v>
      </c>
      <c r="C2" s="230"/>
      <c r="D2" s="230"/>
      <c r="I2" s="145"/>
      <c r="J2" s="28"/>
      <c r="K2" s="28"/>
      <c r="L2" s="28"/>
      <c r="M2" s="28"/>
      <c r="N2" s="28"/>
      <c r="O2" s="140"/>
      <c r="P2" s="140"/>
      <c r="Q2" s="140"/>
      <c r="R2" s="140"/>
    </row>
    <row r="3" spans="1:21" ht="12.75" customHeight="1" x14ac:dyDescent="0.2">
      <c r="B3" s="230"/>
      <c r="C3" s="230"/>
      <c r="D3" s="230"/>
      <c r="I3" s="145"/>
      <c r="J3" s="28"/>
      <c r="K3" s="28"/>
      <c r="L3" s="28"/>
      <c r="M3" s="28"/>
      <c r="N3" s="28"/>
      <c r="O3" s="140"/>
      <c r="P3" s="140"/>
      <c r="Q3" s="140"/>
      <c r="R3" s="140"/>
    </row>
    <row r="4" spans="1:21" ht="15.75" customHeight="1" thickBo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ht="15.75" customHeight="1" thickBot="1" x14ac:dyDescent="0.25">
      <c r="B5" s="218" t="s">
        <v>182</v>
      </c>
      <c r="C5" s="274" t="str">
        <f>IF(Eingruppierung!C5="","",Eingruppierung!C5)</f>
        <v/>
      </c>
      <c r="H5" s="680" t="s">
        <v>190</v>
      </c>
      <c r="I5" s="680"/>
      <c r="J5" s="28"/>
      <c r="K5" s="648" t="s">
        <v>181</v>
      </c>
      <c r="L5" s="649"/>
      <c r="M5" s="649"/>
      <c r="N5" s="649"/>
      <c r="O5" s="649"/>
      <c r="P5" s="650"/>
      <c r="Q5" s="140"/>
      <c r="R5" s="140"/>
    </row>
    <row r="6" spans="1:21" ht="15.75" customHeight="1" thickBot="1" x14ac:dyDescent="0.25">
      <c r="B6" s="229" t="s">
        <v>180</v>
      </c>
      <c r="C6" s="273" t="str">
        <f>IF(Eingruppierung!C6="","",Eingruppierung!C6)</f>
        <v/>
      </c>
      <c r="D6" s="272"/>
      <c r="F6" s="227"/>
      <c r="G6" s="226" t="s">
        <v>179</v>
      </c>
      <c r="H6" s="215" t="s">
        <v>178</v>
      </c>
      <c r="I6" s="271" t="str">
        <f>IF(Eingruppierung!I6="","",Eingruppierung!I6)</f>
        <v/>
      </c>
      <c r="K6" s="651"/>
      <c r="L6" s="652"/>
      <c r="M6" s="652"/>
      <c r="N6" s="652"/>
      <c r="O6" s="652"/>
      <c r="P6" s="653"/>
      <c r="Q6" s="213"/>
      <c r="R6" s="213"/>
      <c r="S6" s="213"/>
    </row>
    <row r="7" spans="1:21" ht="15.75" customHeight="1" thickBot="1" x14ac:dyDescent="0.25">
      <c r="B7" s="223"/>
      <c r="C7" s="223"/>
      <c r="D7" s="223"/>
      <c r="F7" s="22"/>
      <c r="H7" s="215" t="s">
        <v>176</v>
      </c>
      <c r="I7" s="270" t="str">
        <f>IF(Eingruppierung!I7="","",Eingruppierung!I7)</f>
        <v/>
      </c>
      <c r="K7" s="654" t="s">
        <v>175</v>
      </c>
      <c r="L7" s="655"/>
      <c r="M7" s="655"/>
      <c r="N7" s="656"/>
      <c r="O7" s="220" t="str">
        <f>IF(Eingruppierung!O7="","",Eingruppierung!O7)</f>
        <v/>
      </c>
      <c r="P7" s="219" t="s">
        <v>174</v>
      </c>
      <c r="Q7" s="148"/>
      <c r="R7" s="213"/>
      <c r="S7" s="213"/>
      <c r="T7" s="213"/>
      <c r="U7" s="20"/>
    </row>
    <row r="8" spans="1:21" ht="15" customHeight="1" thickBot="1" x14ac:dyDescent="0.25">
      <c r="B8" s="216"/>
      <c r="C8" s="216"/>
      <c r="D8" s="216"/>
      <c r="F8" s="22"/>
      <c r="H8" s="215"/>
      <c r="I8" s="214"/>
      <c r="K8" s="657" t="s">
        <v>171</v>
      </c>
      <c r="L8" s="658"/>
      <c r="M8" s="658"/>
      <c r="N8" s="658"/>
      <c r="O8" s="658"/>
      <c r="P8" s="659"/>
      <c r="Q8" s="213"/>
      <c r="R8" s="213"/>
    </row>
    <row r="9" spans="1:21" ht="15.75" customHeight="1" thickBot="1" x14ac:dyDescent="0.25">
      <c r="B9" s="681" t="s">
        <v>169</v>
      </c>
      <c r="C9" s="682"/>
      <c r="D9" s="683"/>
      <c r="E9" s="269"/>
      <c r="I9" s="17"/>
      <c r="L9" s="17"/>
      <c r="O9" s="17"/>
      <c r="P9" s="17"/>
      <c r="Q9" s="17"/>
      <c r="R9" s="17"/>
      <c r="S9" s="17"/>
      <c r="T9" s="17"/>
      <c r="U9" s="28"/>
    </row>
    <row r="10" spans="1:21" ht="64.5" customHeight="1" x14ac:dyDescent="0.2">
      <c r="A10" s="183"/>
      <c r="B10" s="660" t="s">
        <v>20</v>
      </c>
      <c r="C10" s="661"/>
      <c r="D10" s="137" t="s">
        <v>189</v>
      </c>
      <c r="E10" s="268" t="s">
        <v>188</v>
      </c>
      <c r="F10" s="268" t="s">
        <v>187</v>
      </c>
      <c r="G10" s="268" t="s">
        <v>186</v>
      </c>
      <c r="H10" s="204" t="s">
        <v>16</v>
      </c>
      <c r="I10" s="203" t="s">
        <v>17</v>
      </c>
      <c r="J10" s="202" t="s">
        <v>155</v>
      </c>
      <c r="K10" s="665" t="s">
        <v>167</v>
      </c>
      <c r="L10" s="666"/>
      <c r="M10" s="200"/>
      <c r="N10" s="199"/>
      <c r="O10" s="677" t="s">
        <v>166</v>
      </c>
      <c r="P10" s="678"/>
      <c r="Q10" s="678"/>
      <c r="R10" s="678"/>
      <c r="S10" s="679"/>
      <c r="T10" s="20"/>
      <c r="U10" s="28"/>
    </row>
    <row r="11" spans="1:21" ht="15" customHeight="1" x14ac:dyDescent="0.2">
      <c r="A11" s="183"/>
      <c r="B11" s="686" t="str">
        <f>IF(Eingruppierung!B11="","",Eingruppierung!B11)</f>
        <v/>
      </c>
      <c r="C11" s="687"/>
      <c r="D11" s="267" t="str">
        <f>IF(Eingruppierung!D11="","",Eingruppierung!D11)</f>
        <v/>
      </c>
      <c r="E11" s="267" t="e">
        <f>IF(Eingruppierung!#REF!="","",Eingruppierung!#REF!)</f>
        <v>#REF!</v>
      </c>
      <c r="F11" s="267" t="e">
        <f>IF(Eingruppierung!#REF!="","",Eingruppierung!#REF!)</f>
        <v>#REF!</v>
      </c>
      <c r="G11" s="267" t="e">
        <f>IF(Eingruppierung!#REF!="","",Eingruppierung!#REF!)</f>
        <v>#REF!</v>
      </c>
      <c r="H11" s="266" t="str">
        <f>IF(Eingruppierung!E11="","",Eingruppierung!E11)</f>
        <v/>
      </c>
      <c r="I11" s="266" t="str">
        <f>IF(Eingruppierung!F11="","",Eingruppierung!F11)</f>
        <v/>
      </c>
      <c r="J11" s="191">
        <f>IF(Eingruppierung!G11="","",Eingruppierung!G11)</f>
        <v>0</v>
      </c>
      <c r="K11" s="620" t="str">
        <f>IF(Eingruppierung!H11="","",Eingruppierung!H11)</f>
        <v/>
      </c>
      <c r="L11" s="621" t="str">
        <f>IF(Eingruppierung!I11="","",Eingruppierung!I11)</f>
        <v/>
      </c>
      <c r="M11" s="624"/>
      <c r="N11" s="624"/>
      <c r="O11" s="615" t="s">
        <v>165</v>
      </c>
      <c r="P11" s="616"/>
      <c r="Q11" s="616"/>
      <c r="R11" s="617"/>
      <c r="S11" s="198">
        <f>Eingruppierung!R11</f>
        <v>0</v>
      </c>
      <c r="T11" s="20"/>
      <c r="U11" s="28"/>
    </row>
    <row r="12" spans="1:21" ht="15" customHeight="1" x14ac:dyDescent="0.2">
      <c r="A12" s="190"/>
      <c r="B12" s="686" t="str">
        <f>IF(Eingruppierung!B12="","",Eingruppierung!B12)</f>
        <v/>
      </c>
      <c r="C12" s="687"/>
      <c r="D12" s="267" t="str">
        <f>IF(Eingruppierung!D12="","",Eingruppierung!D12)</f>
        <v/>
      </c>
      <c r="E12" s="267" t="e">
        <f>IF(Eingruppierung!#REF!="","",Eingruppierung!#REF!)</f>
        <v>#REF!</v>
      </c>
      <c r="F12" s="267" t="e">
        <f>IF(Eingruppierung!#REF!="","",Eingruppierung!#REF!)</f>
        <v>#REF!</v>
      </c>
      <c r="G12" s="267" t="e">
        <f>IF(Eingruppierung!#REF!="","",Eingruppierung!#REF!)</f>
        <v>#REF!</v>
      </c>
      <c r="H12" s="266" t="str">
        <f>IF(Eingruppierung!E12="","",Eingruppierung!E12)</f>
        <v/>
      </c>
      <c r="I12" s="266" t="str">
        <f>IF(Eingruppierung!F12="","",Eingruppierung!F12)</f>
        <v/>
      </c>
      <c r="J12" s="191">
        <f>IF(Eingruppierung!G12="","",Eingruppierung!G12)</f>
        <v>0</v>
      </c>
      <c r="K12" s="620" t="str">
        <f>IF(Eingruppierung!H12="","",Eingruppierung!H12)</f>
        <v/>
      </c>
      <c r="L12" s="621" t="str">
        <f>IF(Eingruppierung!I12="","",Eingruppierung!I12)</f>
        <v/>
      </c>
      <c r="M12" s="624"/>
      <c r="N12" s="624"/>
      <c r="O12" s="615" t="s">
        <v>164</v>
      </c>
      <c r="P12" s="616"/>
      <c r="Q12" s="616"/>
      <c r="R12" s="617"/>
      <c r="S12" s="198">
        <f>Eingruppierung!R12</f>
        <v>0</v>
      </c>
      <c r="T12" s="20"/>
      <c r="U12" s="28"/>
    </row>
    <row r="13" spans="1:21" ht="15" customHeight="1" x14ac:dyDescent="0.2">
      <c r="A13" s="190"/>
      <c r="B13" s="686" t="str">
        <f>IF(Eingruppierung!B13="","",Eingruppierung!B13)</f>
        <v/>
      </c>
      <c r="C13" s="687"/>
      <c r="D13" s="267" t="str">
        <f>IF(Eingruppierung!D13="","",Eingruppierung!D13)</f>
        <v/>
      </c>
      <c r="E13" s="267" t="e">
        <f>IF(Eingruppierung!#REF!="","",Eingruppierung!#REF!)</f>
        <v>#REF!</v>
      </c>
      <c r="F13" s="267" t="e">
        <f>IF(Eingruppierung!#REF!="","",Eingruppierung!#REF!)</f>
        <v>#REF!</v>
      </c>
      <c r="G13" s="267" t="e">
        <f>IF(Eingruppierung!#REF!="","",Eingruppierung!#REF!)</f>
        <v>#REF!</v>
      </c>
      <c r="H13" s="266" t="str">
        <f>IF(Eingruppierung!E13="","",Eingruppierung!E13)</f>
        <v/>
      </c>
      <c r="I13" s="266" t="str">
        <f>IF(Eingruppierung!F13="","",Eingruppierung!F13)</f>
        <v/>
      </c>
      <c r="J13" s="191">
        <f>IF(Eingruppierung!G13="","",Eingruppierung!G13)</f>
        <v>0</v>
      </c>
      <c r="K13" s="620" t="str">
        <f>IF(Eingruppierung!H13="","",Eingruppierung!H13)</f>
        <v/>
      </c>
      <c r="L13" s="621" t="str">
        <f>IF(Eingruppierung!I13="","",Eingruppierung!I13)</f>
        <v/>
      </c>
      <c r="M13" s="624"/>
      <c r="N13" s="624"/>
      <c r="O13" s="615" t="s">
        <v>163</v>
      </c>
      <c r="P13" s="616"/>
      <c r="Q13" s="616"/>
      <c r="R13" s="617"/>
      <c r="S13" s="198">
        <f>Eingruppierung!R13</f>
        <v>0</v>
      </c>
      <c r="T13" s="140"/>
      <c r="U13" s="28"/>
    </row>
    <row r="14" spans="1:21" ht="15" customHeight="1" x14ac:dyDescent="0.2">
      <c r="A14" s="190"/>
      <c r="B14" s="686" t="str">
        <f>IF(Eingruppierung!B14="","",Eingruppierung!B14)</f>
        <v/>
      </c>
      <c r="C14" s="687"/>
      <c r="D14" s="267" t="str">
        <f>IF(Eingruppierung!D14="","",Eingruppierung!D14)</f>
        <v/>
      </c>
      <c r="E14" s="267" t="e">
        <f>IF(Eingruppierung!#REF!="","",Eingruppierung!#REF!)</f>
        <v>#REF!</v>
      </c>
      <c r="F14" s="267" t="e">
        <f>IF(Eingruppierung!#REF!="","",Eingruppierung!#REF!)</f>
        <v>#REF!</v>
      </c>
      <c r="G14" s="267" t="e">
        <f>IF(Eingruppierung!#REF!="","",Eingruppierung!#REF!)</f>
        <v>#REF!</v>
      </c>
      <c r="H14" s="266" t="str">
        <f>IF(Eingruppierung!E14="","",Eingruppierung!E14)</f>
        <v/>
      </c>
      <c r="I14" s="266" t="str">
        <f>IF(Eingruppierung!F14="","",Eingruppierung!F14)</f>
        <v/>
      </c>
      <c r="J14" s="191">
        <f>IF(Eingruppierung!G14="","",Eingruppierung!G14)</f>
        <v>0</v>
      </c>
      <c r="K14" s="620" t="str">
        <f>IF(Eingruppierung!H14="","",Eingruppierung!H14)</f>
        <v/>
      </c>
      <c r="L14" s="621" t="str">
        <f>IF(Eingruppierung!I14="","",Eingruppierung!I14)</f>
        <v/>
      </c>
      <c r="M14" s="624"/>
      <c r="N14" s="624"/>
      <c r="O14" s="615" t="s">
        <v>162</v>
      </c>
      <c r="P14" s="616"/>
      <c r="Q14" s="616"/>
      <c r="R14" s="617"/>
      <c r="S14" s="198">
        <f>Eingruppierung!R14</f>
        <v>0</v>
      </c>
      <c r="T14" s="28"/>
      <c r="U14" s="28"/>
    </row>
    <row r="15" spans="1:21" ht="15" customHeight="1" x14ac:dyDescent="0.2">
      <c r="A15" s="190"/>
      <c r="B15" s="686" t="str">
        <f>IF(Eingruppierung!B15="","",Eingruppierung!B15)</f>
        <v/>
      </c>
      <c r="C15" s="687"/>
      <c r="D15" s="267" t="str">
        <f>IF(Eingruppierung!D15="","",Eingruppierung!D15)</f>
        <v/>
      </c>
      <c r="E15" s="267" t="e">
        <f>IF(Eingruppierung!#REF!="","",Eingruppierung!#REF!)</f>
        <v>#REF!</v>
      </c>
      <c r="F15" s="267" t="e">
        <f>IF(Eingruppierung!#REF!="","",Eingruppierung!#REF!)</f>
        <v>#REF!</v>
      </c>
      <c r="G15" s="267" t="e">
        <f>IF(Eingruppierung!#REF!="","",Eingruppierung!#REF!)</f>
        <v>#REF!</v>
      </c>
      <c r="H15" s="266" t="str">
        <f>IF(Eingruppierung!E15="","",Eingruppierung!E15)</f>
        <v/>
      </c>
      <c r="I15" s="266" t="str">
        <f>IF(Eingruppierung!F15="","",Eingruppierung!F15)</f>
        <v/>
      </c>
      <c r="J15" s="191">
        <f>IF(Eingruppierung!G15="","",Eingruppierung!G15)</f>
        <v>0</v>
      </c>
      <c r="K15" s="620" t="str">
        <f>IF(Eingruppierung!H15="","",Eingruppierung!H15)</f>
        <v/>
      </c>
      <c r="L15" s="621" t="str">
        <f>IF(Eingruppierung!I15="","",Eingruppierung!I15)</f>
        <v/>
      </c>
      <c r="M15" s="624"/>
      <c r="N15" s="624"/>
      <c r="O15" s="615" t="s">
        <v>161</v>
      </c>
      <c r="P15" s="616"/>
      <c r="Q15" s="616"/>
      <c r="R15" s="617"/>
      <c r="S15" s="198">
        <f>Eingruppierung!R15</f>
        <v>0</v>
      </c>
      <c r="T15" s="140"/>
      <c r="U15" s="28"/>
    </row>
    <row r="16" spans="1:21" ht="15" customHeight="1" x14ac:dyDescent="0.2">
      <c r="A16" s="190"/>
      <c r="B16" s="686" t="str">
        <f>IF(Eingruppierung!B16="","",Eingruppierung!B16)</f>
        <v/>
      </c>
      <c r="C16" s="687"/>
      <c r="D16" s="267" t="str">
        <f>IF(Eingruppierung!D16="","",Eingruppierung!D16)</f>
        <v/>
      </c>
      <c r="E16" s="267" t="e">
        <f>IF(Eingruppierung!#REF!="","",Eingruppierung!#REF!)</f>
        <v>#REF!</v>
      </c>
      <c r="F16" s="267" t="e">
        <f>IF(Eingruppierung!#REF!="","",Eingruppierung!#REF!)</f>
        <v>#REF!</v>
      </c>
      <c r="G16" s="267" t="e">
        <f>IF(Eingruppierung!#REF!="","",Eingruppierung!#REF!)</f>
        <v>#REF!</v>
      </c>
      <c r="H16" s="266" t="str">
        <f>IF(Eingruppierung!E16="","",Eingruppierung!E16)</f>
        <v/>
      </c>
      <c r="I16" s="266" t="str">
        <f>IF(Eingruppierung!F16="","",Eingruppierung!F16)</f>
        <v/>
      </c>
      <c r="J16" s="191">
        <f>IF(Eingruppierung!G16="","",Eingruppierung!G16)</f>
        <v>0</v>
      </c>
      <c r="K16" s="620" t="str">
        <f>IF(Eingruppierung!H16="","",Eingruppierung!H16)</f>
        <v/>
      </c>
      <c r="L16" s="621" t="str">
        <f>IF(Eingruppierung!I16="","",Eingruppierung!I16)</f>
        <v/>
      </c>
      <c r="M16" s="624"/>
      <c r="N16" s="624"/>
      <c r="O16" s="668" t="s">
        <v>160</v>
      </c>
      <c r="P16" s="669"/>
      <c r="Q16" s="669"/>
      <c r="R16" s="670"/>
      <c r="S16" s="674">
        <f>Eingruppierung!R16</f>
        <v>0</v>
      </c>
      <c r="T16" s="195"/>
      <c r="U16" s="28"/>
    </row>
    <row r="17" spans="1:130" ht="15" customHeight="1" thickBot="1" x14ac:dyDescent="0.25">
      <c r="A17" s="190"/>
      <c r="B17" s="686" t="str">
        <f>IF(Eingruppierung!B17="","",Eingruppierung!B17)</f>
        <v/>
      </c>
      <c r="C17" s="687"/>
      <c r="D17" s="267" t="str">
        <f>IF(Eingruppierung!D17="","",Eingruppierung!D17)</f>
        <v/>
      </c>
      <c r="E17" s="267" t="e">
        <f>IF(Eingruppierung!#REF!="","",Eingruppierung!#REF!)</f>
        <v>#REF!</v>
      </c>
      <c r="F17" s="267" t="e">
        <f>IF(Eingruppierung!#REF!="","",Eingruppierung!#REF!)</f>
        <v>#REF!</v>
      </c>
      <c r="G17" s="267" t="e">
        <f>IF(Eingruppierung!#REF!="","",Eingruppierung!#REF!)</f>
        <v>#REF!</v>
      </c>
      <c r="H17" s="266" t="str">
        <f>IF(Eingruppierung!E17="","",Eingruppierung!E17)</f>
        <v/>
      </c>
      <c r="I17" s="266" t="str">
        <f>IF(Eingruppierung!F17="","",Eingruppierung!F17)</f>
        <v/>
      </c>
      <c r="J17" s="191">
        <f>IF(Eingruppierung!G17="","",Eingruppierung!G17)</f>
        <v>0</v>
      </c>
      <c r="K17" s="620" t="str">
        <f>IF(Eingruppierung!H17="","",Eingruppierung!H17)</f>
        <v/>
      </c>
      <c r="L17" s="621" t="str">
        <f>IF(Eingruppierung!I17="","",Eingruppierung!I17)</f>
        <v/>
      </c>
      <c r="M17" s="624"/>
      <c r="N17" s="624"/>
      <c r="O17" s="671"/>
      <c r="P17" s="672"/>
      <c r="Q17" s="672"/>
      <c r="R17" s="673"/>
      <c r="S17" s="675"/>
      <c r="T17" s="28"/>
      <c r="U17" s="28"/>
    </row>
    <row r="18" spans="1:130" ht="15" customHeight="1" x14ac:dyDescent="0.2">
      <c r="A18" s="190"/>
      <c r="B18" s="686" t="str">
        <f>IF(Eingruppierung!B18="","",Eingruppierung!B18)</f>
        <v/>
      </c>
      <c r="C18" s="687"/>
      <c r="D18" s="267" t="str">
        <f>IF(Eingruppierung!D18="","",Eingruppierung!D18)</f>
        <v/>
      </c>
      <c r="E18" s="267" t="e">
        <f>IF(Eingruppierung!#REF!="","",Eingruppierung!#REF!)</f>
        <v>#REF!</v>
      </c>
      <c r="F18" s="267" t="e">
        <f>IF(Eingruppierung!#REF!="","",Eingruppierung!#REF!)</f>
        <v>#REF!</v>
      </c>
      <c r="G18" s="267" t="e">
        <f>IF(Eingruppierung!#REF!="","",Eingruppierung!#REF!)</f>
        <v>#REF!</v>
      </c>
      <c r="H18" s="266" t="str">
        <f>IF(Eingruppierung!E18="","",Eingruppierung!E18)</f>
        <v/>
      </c>
      <c r="I18" s="266" t="str">
        <f>IF(Eingruppierung!F18="","",Eingruppierung!F18)</f>
        <v/>
      </c>
      <c r="J18" s="191">
        <f>IF(Eingruppierung!G18="","",Eingruppierung!G18)</f>
        <v>0</v>
      </c>
      <c r="K18" s="620" t="str">
        <f>IF(Eingruppierung!H18="","",Eingruppierung!H18)</f>
        <v/>
      </c>
      <c r="L18" s="621" t="str">
        <f>IF(Eingruppierung!I18="","",Eingruppierung!I18)</f>
        <v/>
      </c>
      <c r="M18" s="624"/>
      <c r="N18" s="624"/>
      <c r="O18" s="17"/>
      <c r="P18" s="17"/>
      <c r="Q18" s="17"/>
      <c r="R18" s="17"/>
      <c r="S18" s="17"/>
      <c r="T18" s="17"/>
    </row>
    <row r="19" spans="1:130" ht="15" customHeight="1" x14ac:dyDescent="0.2">
      <c r="A19" s="190"/>
      <c r="B19" s="686" t="str">
        <f>IF(Eingruppierung!B19="","",Eingruppierung!B19)</f>
        <v/>
      </c>
      <c r="C19" s="687"/>
      <c r="D19" s="267" t="str">
        <f>IF(Eingruppierung!D19="","",Eingruppierung!D19)</f>
        <v/>
      </c>
      <c r="E19" s="267" t="e">
        <f>IF(Eingruppierung!#REF!="","",Eingruppierung!#REF!)</f>
        <v>#REF!</v>
      </c>
      <c r="F19" s="267" t="e">
        <f>IF(Eingruppierung!#REF!="","",Eingruppierung!#REF!)</f>
        <v>#REF!</v>
      </c>
      <c r="G19" s="267" t="e">
        <f>IF(Eingruppierung!#REF!="","",Eingruppierung!#REF!)</f>
        <v>#REF!</v>
      </c>
      <c r="H19" s="266" t="str">
        <f>IF(Eingruppierung!E19="","",Eingruppierung!E19)</f>
        <v/>
      </c>
      <c r="I19" s="266" t="str">
        <f>IF(Eingruppierung!F19="","",Eingruppierung!F19)</f>
        <v/>
      </c>
      <c r="J19" s="191">
        <f>IF(Eingruppierung!G19="","",Eingruppierung!G19)</f>
        <v>0</v>
      </c>
      <c r="K19" s="620" t="str">
        <f>IF(Eingruppierung!H19="","",Eingruppierung!H19)</f>
        <v/>
      </c>
      <c r="L19" s="621" t="str">
        <f>IF(Eingruppierung!I19="","",Eingruppierung!I19)</f>
        <v/>
      </c>
      <c r="M19" s="624"/>
      <c r="N19" s="624"/>
      <c r="O19" s="17"/>
      <c r="P19" s="17"/>
      <c r="Q19" s="17"/>
      <c r="R19" s="17"/>
      <c r="S19" s="17"/>
      <c r="T19" s="17"/>
    </row>
    <row r="20" spans="1:130" ht="15" customHeight="1" thickBot="1" x14ac:dyDescent="0.25">
      <c r="A20" s="190"/>
      <c r="B20" s="684" t="str">
        <f>IF(Eingruppierung!B20="","",Eingruppierung!B20)</f>
        <v/>
      </c>
      <c r="C20" s="685"/>
      <c r="D20" s="265" t="str">
        <f>IF(Eingruppierung!D20="","",Eingruppierung!D20)</f>
        <v/>
      </c>
      <c r="E20" s="265" t="e">
        <f>IF(Eingruppierung!#REF!="","",Eingruppierung!#REF!)</f>
        <v>#REF!</v>
      </c>
      <c r="F20" s="265" t="e">
        <f>IF(Eingruppierung!#REF!="","",Eingruppierung!#REF!)</f>
        <v>#REF!</v>
      </c>
      <c r="G20" s="265" t="e">
        <f>IF(Eingruppierung!#REF!="","",Eingruppierung!#REF!)</f>
        <v>#REF!</v>
      </c>
      <c r="H20" s="264" t="str">
        <f>IF(Eingruppierung!E20="","",Eingruppierung!E20)</f>
        <v/>
      </c>
      <c r="I20" s="264" t="str">
        <f>IF(Eingruppierung!F20="","",Eingruppierung!F20)</f>
        <v/>
      </c>
      <c r="J20" s="186">
        <f>IF(Eingruppierung!G20="","",Eingruppierung!G20)</f>
        <v>0</v>
      </c>
      <c r="K20" s="625" t="str">
        <f>IF(Eingruppierung!H20="","",Eingruppierung!H20)</f>
        <v/>
      </c>
      <c r="L20" s="626" t="str">
        <f>IF(Eingruppierung!I20="","",Eingruppierung!I20)</f>
        <v/>
      </c>
      <c r="M20" s="624"/>
      <c r="N20" s="624"/>
      <c r="O20" s="17"/>
      <c r="P20" s="17"/>
      <c r="Q20" s="17"/>
      <c r="R20" s="17"/>
      <c r="S20" s="17"/>
      <c r="T20" s="17"/>
    </row>
    <row r="21" spans="1:130" ht="7.5" customHeight="1" x14ac:dyDescent="0.2">
      <c r="G21" s="630"/>
      <c r="H21" s="630"/>
      <c r="I21" s="630"/>
      <c r="J21" s="630"/>
      <c r="K21" s="629"/>
      <c r="L21" s="629"/>
      <c r="M21" s="631"/>
      <c r="N21" s="631"/>
      <c r="O21" s="632"/>
      <c r="P21" s="633"/>
      <c r="Q21" s="140"/>
      <c r="R21" s="140"/>
    </row>
    <row r="22" spans="1:130" ht="18" hidden="1" customHeight="1" x14ac:dyDescent="0.2">
      <c r="A22" s="183"/>
      <c r="B22" s="182"/>
      <c r="C22" s="173"/>
      <c r="D22" s="173"/>
      <c r="E22" s="181"/>
      <c r="F22" s="180"/>
      <c r="H22" s="179"/>
      <c r="I22" s="636"/>
      <c r="J22" s="636"/>
      <c r="K22" s="636"/>
      <c r="L22" s="636"/>
      <c r="M22" s="636"/>
      <c r="N22" s="637"/>
      <c r="O22" s="634"/>
      <c r="P22" s="635"/>
      <c r="Q22" s="140"/>
      <c r="T22" s="178"/>
      <c r="U22" s="178"/>
      <c r="V22" s="173"/>
      <c r="W22" s="173"/>
      <c r="X22" s="173"/>
    </row>
    <row r="23" spans="1:130" s="18" customFormat="1" ht="17.25" customHeight="1" x14ac:dyDescent="0.2">
      <c r="B23" s="608">
        <f>IF(Eingruppierung!B23="","",Eingruppierung!B23)</f>
        <v>0</v>
      </c>
      <c r="C23" s="608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176"/>
      <c r="O23" s="176"/>
      <c r="P23" s="176"/>
      <c r="Q23" s="176"/>
      <c r="R23" s="176"/>
      <c r="S23" s="176"/>
      <c r="T23" s="19"/>
    </row>
    <row r="24" spans="1:130" ht="7.5" customHeight="1" thickBot="1" x14ac:dyDescent="0.25">
      <c r="B24" s="175"/>
      <c r="O24" s="174"/>
      <c r="P24" s="174"/>
      <c r="Q24" s="174"/>
      <c r="R24" s="174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</row>
    <row r="25" spans="1:130" s="25" customFormat="1" ht="65.099999999999994" customHeight="1" thickBot="1" x14ac:dyDescent="0.25">
      <c r="B25" s="139" t="s">
        <v>14</v>
      </c>
      <c r="C25" s="138" t="s">
        <v>15</v>
      </c>
      <c r="D25" s="137" t="s">
        <v>159</v>
      </c>
      <c r="E25" s="136" t="s">
        <v>158</v>
      </c>
      <c r="F25" s="136" t="s">
        <v>157</v>
      </c>
      <c r="G25" s="135" t="s">
        <v>156</v>
      </c>
      <c r="H25" s="134" t="s">
        <v>16</v>
      </c>
      <c r="I25" s="133" t="s">
        <v>17</v>
      </c>
      <c r="J25" s="168" t="s">
        <v>155</v>
      </c>
      <c r="K25" s="119"/>
      <c r="L25" s="131" t="s">
        <v>154</v>
      </c>
      <c r="M25" s="130" t="s">
        <v>153</v>
      </c>
      <c r="N25" s="130" t="s">
        <v>152</v>
      </c>
      <c r="O25" s="129" t="s">
        <v>151</v>
      </c>
      <c r="P25" s="129" t="s">
        <v>150</v>
      </c>
      <c r="Q25" s="128" t="s">
        <v>149</v>
      </c>
      <c r="R25" s="127" t="s">
        <v>148</v>
      </c>
      <c r="S25" s="126" t="s">
        <v>147</v>
      </c>
      <c r="T25" s="119"/>
      <c r="U25" s="117"/>
      <c r="V25" s="120"/>
      <c r="W25" s="29"/>
      <c r="X25" s="29"/>
      <c r="Y25" s="29"/>
      <c r="Z25" s="29"/>
      <c r="AA25" s="29"/>
      <c r="AB25" s="29"/>
      <c r="AC25" s="120"/>
      <c r="AD25" s="29"/>
      <c r="AE25" s="29"/>
      <c r="AF25" s="29"/>
      <c r="AG25" s="29"/>
      <c r="AH25" s="29"/>
      <c r="AI25" s="29"/>
      <c r="AJ25" s="29"/>
      <c r="AK25" s="120"/>
      <c r="AL25" s="29"/>
      <c r="AM25" s="29"/>
      <c r="AN25" s="29"/>
      <c r="AO25" s="29"/>
      <c r="AP25" s="29"/>
      <c r="AQ25" s="29"/>
      <c r="AR25" s="29"/>
      <c r="AS25" s="117"/>
      <c r="AT25" s="119"/>
      <c r="AU25" s="119"/>
      <c r="AV25" s="117"/>
      <c r="AW25" s="117"/>
      <c r="AX25" s="117"/>
      <c r="AY25" s="117"/>
      <c r="AZ25" s="119"/>
      <c r="BA25" s="119"/>
      <c r="BB25" s="117"/>
      <c r="BC25" s="117"/>
      <c r="BD25" s="117"/>
      <c r="BE25" s="117"/>
      <c r="BF25" s="118"/>
      <c r="BG25" s="117"/>
      <c r="BH25" s="117"/>
      <c r="BI25" s="117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</row>
    <row r="26" spans="1:130" s="25" customFormat="1" ht="13.5" customHeight="1" x14ac:dyDescent="0.2">
      <c r="A26" s="116"/>
      <c r="B26" s="263" t="str">
        <f>IF(Eingruppierung!B26="","",Eingruppierung!B26)</f>
        <v/>
      </c>
      <c r="C26" s="262" t="str">
        <f>IF(Eingruppierung!C26="","",Eingruppierung!C26)</f>
        <v/>
      </c>
      <c r="D26" s="261" t="str">
        <f>IF(Eingruppierung!D26="","",Eingruppierung!D26)</f>
        <v/>
      </c>
      <c r="E26" s="259" t="str">
        <f>IF(Eingruppierung!E26="","",Eingruppierung!E26)</f>
        <v/>
      </c>
      <c r="F26" s="260" t="str">
        <f>IF(Eingruppierung!F26="","",Eingruppierung!F26)</f>
        <v/>
      </c>
      <c r="G26" s="259">
        <f>IF(Eingruppierung!G26="","",Eingruppierung!G26)</f>
        <v>0</v>
      </c>
      <c r="H26" s="258" t="str">
        <f>IF(Eingruppierung!H26="","",Eingruppierung!H26)</f>
        <v/>
      </c>
      <c r="I26" s="257" t="str">
        <f>IF(Eingruppierung!I26="","",Eingruppierung!I26)</f>
        <v/>
      </c>
      <c r="J26" s="256" t="str">
        <f>IF(Eingruppierung!J26="","",Eingruppierung!J26)</f>
        <v/>
      </c>
      <c r="K26" s="68" t="str">
        <f t="shared" ref="K26:K36" si="0">IF(AND(H26="",I26=""),"",IF(OR(H26&lt;$H$11,H26&gt;$I$11,I26&lt;H26,I26&lt;$H$11,I26&gt;$I$11),"!!!",""))</f>
        <v/>
      </c>
      <c r="L26" s="255" t="str">
        <f>IF(Eingruppierung!L26="","",Eingruppierung!L26)</f>
        <v/>
      </c>
      <c r="M26" s="254" t="str">
        <f>IF(Eingruppierung!M26="","",Eingruppierung!M26)</f>
        <v/>
      </c>
      <c r="N26" s="254">
        <f>IF(Eingruppierung!N26="","",Eingruppierung!N26)</f>
        <v>0</v>
      </c>
      <c r="O26" s="105" t="str">
        <f>IF(Eingruppierung!O26="","",Eingruppierung!O26)</f>
        <v/>
      </c>
      <c r="P26" s="105" t="str">
        <f>IF(Eingruppierung!P26="","",Eingruppierung!P26)</f>
        <v/>
      </c>
      <c r="Q26" s="104" t="str">
        <f>IF(Eingruppierung!Q26="","",Eingruppierung!Q26)</f>
        <v>keine</v>
      </c>
      <c r="R26" s="103" t="str">
        <f>IF(Eingruppierung!R26="","",Eingruppierung!R26)</f>
        <v>Förderung</v>
      </c>
      <c r="S26" s="102">
        <f>IF(Eingruppierung!S26="","",Eingruppierung!S26)</f>
        <v>0</v>
      </c>
      <c r="T26" s="32"/>
      <c r="U26" s="36"/>
      <c r="V26" s="29"/>
      <c r="W26" s="33"/>
      <c r="X26" s="33"/>
      <c r="Y26" s="33"/>
      <c r="Z26" s="33"/>
      <c r="AA26" s="33"/>
      <c r="AB26" s="33"/>
      <c r="AC26" s="29"/>
      <c r="AD26" s="33"/>
      <c r="AE26" s="33"/>
      <c r="AF26" s="33"/>
      <c r="AG26" s="33"/>
      <c r="AH26" s="33"/>
      <c r="AI26" s="33"/>
      <c r="AJ26" s="29"/>
      <c r="AK26" s="29"/>
      <c r="AL26" s="33"/>
      <c r="AM26" s="33"/>
      <c r="AN26" s="33"/>
      <c r="AO26" s="33"/>
      <c r="AP26" s="33"/>
      <c r="AQ26" s="33"/>
      <c r="AR26" s="29"/>
      <c r="AS26" s="30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1"/>
      <c r="BL26" s="29"/>
      <c r="BM26" s="30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</row>
    <row r="27" spans="1:130" s="21" customFormat="1" ht="12.75" customHeight="1" x14ac:dyDescent="0.2">
      <c r="A27" s="43"/>
      <c r="B27" s="252" t="str">
        <f>IF(Eingruppierung!B27="","",Eingruppierung!B27)</f>
        <v/>
      </c>
      <c r="C27" s="253" t="str">
        <f>IF(Eingruppierung!C27="","",Eingruppierung!C27)</f>
        <v/>
      </c>
      <c r="D27" s="250" t="str">
        <f>IF(Eingruppierung!D27="","",Eingruppierung!D27)</f>
        <v/>
      </c>
      <c r="E27" s="248" t="str">
        <f>IF(Eingruppierung!E27="","",Eingruppierung!E27)</f>
        <v/>
      </c>
      <c r="F27" s="249" t="str">
        <f>IF(Eingruppierung!F27="","",Eingruppierung!F27)</f>
        <v/>
      </c>
      <c r="G27" s="248">
        <f>IF(Eingruppierung!G27="","",Eingruppierung!G27)</f>
        <v>0</v>
      </c>
      <c r="H27" s="247" t="str">
        <f>IF(Eingruppierung!H27="","",Eingruppierung!H27)</f>
        <v/>
      </c>
      <c r="I27" s="246" t="str">
        <f>IF(Eingruppierung!I27="","",Eingruppierung!I27)</f>
        <v/>
      </c>
      <c r="J27" s="245" t="str">
        <f>IF(Eingruppierung!J27="","",Eingruppierung!J27)</f>
        <v/>
      </c>
      <c r="K27" s="68" t="str">
        <f t="shared" si="0"/>
        <v/>
      </c>
      <c r="L27" s="244" t="str">
        <f>IF(Eingruppierung!L27="","",Eingruppierung!L27)</f>
        <v/>
      </c>
      <c r="M27" s="243" t="str">
        <f>IF(Eingruppierung!M27="","",Eingruppierung!M27)</f>
        <v/>
      </c>
      <c r="N27" s="243">
        <f>IF(Eingruppierung!N27="","",Eingruppierung!N27)</f>
        <v>0</v>
      </c>
      <c r="O27" s="84" t="str">
        <f>IF(Eingruppierung!O27="","",Eingruppierung!O27)</f>
        <v/>
      </c>
      <c r="P27" s="84" t="str">
        <f>IF(Eingruppierung!P27="","",Eingruppierung!P27)</f>
        <v/>
      </c>
      <c r="Q27" s="83" t="str">
        <f>IF(Eingruppierung!Q27="","",Eingruppierung!Q27)</f>
        <v>keine</v>
      </c>
      <c r="R27" s="82" t="str">
        <f>IF(Eingruppierung!R27="","",Eingruppierung!R27)</f>
        <v>Förderung</v>
      </c>
      <c r="S27" s="81">
        <f>IF(Eingruppierung!S27="","",Eingruppierung!S27)</f>
        <v>0</v>
      </c>
      <c r="T27" s="32"/>
      <c r="U27" s="36"/>
      <c r="V27" s="29"/>
      <c r="W27" s="33"/>
      <c r="X27" s="33"/>
      <c r="Y27" s="33"/>
      <c r="Z27" s="33"/>
      <c r="AA27" s="33"/>
      <c r="AB27" s="33"/>
      <c r="AC27" s="28"/>
      <c r="AD27" s="33"/>
      <c r="AE27" s="33"/>
      <c r="AF27" s="33"/>
      <c r="AG27" s="33"/>
      <c r="AH27" s="33"/>
      <c r="AI27" s="33"/>
      <c r="AJ27" s="29"/>
      <c r="AK27" s="29"/>
      <c r="AL27" s="33"/>
      <c r="AM27" s="33"/>
      <c r="AN27" s="33"/>
      <c r="AO27" s="33"/>
      <c r="AP27" s="33"/>
      <c r="AQ27" s="33"/>
      <c r="AR27" s="28"/>
      <c r="AS27" s="30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1"/>
      <c r="BL27" s="29"/>
      <c r="BM27" s="30"/>
      <c r="BN27" s="29"/>
      <c r="BO27" s="29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</row>
    <row r="28" spans="1:130" s="21" customFormat="1" ht="12.75" customHeight="1" x14ac:dyDescent="0.2">
      <c r="A28" s="43"/>
      <c r="B28" s="252" t="str">
        <f>IF(Eingruppierung!B28="","",Eingruppierung!B28)</f>
        <v/>
      </c>
      <c r="C28" s="253" t="str">
        <f>IF(Eingruppierung!C28="","",Eingruppierung!C28)</f>
        <v/>
      </c>
      <c r="D28" s="250" t="str">
        <f>IF(Eingruppierung!D28="","",Eingruppierung!D28)</f>
        <v/>
      </c>
      <c r="E28" s="248" t="str">
        <f>IF(Eingruppierung!E28="","",Eingruppierung!E28)</f>
        <v/>
      </c>
      <c r="F28" s="249" t="str">
        <f>IF(Eingruppierung!F28="","",Eingruppierung!F28)</f>
        <v/>
      </c>
      <c r="G28" s="248">
        <f>IF(Eingruppierung!G28="","",Eingruppierung!G28)</f>
        <v>0</v>
      </c>
      <c r="H28" s="247" t="str">
        <f>IF(Eingruppierung!H28="","",Eingruppierung!H28)</f>
        <v/>
      </c>
      <c r="I28" s="246" t="str">
        <f>IF(Eingruppierung!I28="","",Eingruppierung!I28)</f>
        <v/>
      </c>
      <c r="J28" s="245" t="str">
        <f>IF(Eingruppierung!J28="","",Eingruppierung!J28)</f>
        <v/>
      </c>
      <c r="K28" s="68" t="str">
        <f t="shared" si="0"/>
        <v/>
      </c>
      <c r="L28" s="244" t="str">
        <f>IF(Eingruppierung!L28="","",Eingruppierung!L28)</f>
        <v/>
      </c>
      <c r="M28" s="243" t="str">
        <f>IF(Eingruppierung!M28="","",Eingruppierung!M28)</f>
        <v/>
      </c>
      <c r="N28" s="243">
        <f>IF(Eingruppierung!N28="","",Eingruppierung!N28)</f>
        <v>0</v>
      </c>
      <c r="O28" s="84" t="str">
        <f>IF(Eingruppierung!O28="","",Eingruppierung!O28)</f>
        <v/>
      </c>
      <c r="P28" s="84" t="str">
        <f>IF(Eingruppierung!P28="","",Eingruppierung!P28)</f>
        <v/>
      </c>
      <c r="Q28" s="83" t="str">
        <f>IF(Eingruppierung!Q28="","",Eingruppierung!Q28)</f>
        <v>keine</v>
      </c>
      <c r="R28" s="82" t="str">
        <f>IF(Eingruppierung!R28="","",Eingruppierung!R28)</f>
        <v>Förderung</v>
      </c>
      <c r="S28" s="81">
        <f>IF(Eingruppierung!S28="","",Eingruppierung!S28)</f>
        <v>0</v>
      </c>
      <c r="T28" s="32"/>
      <c r="U28" s="36"/>
      <c r="V28" s="29"/>
      <c r="W28" s="33"/>
      <c r="X28" s="33"/>
      <c r="Y28" s="33"/>
      <c r="Z28" s="33"/>
      <c r="AA28" s="33"/>
      <c r="AB28" s="33"/>
      <c r="AC28" s="28"/>
      <c r="AD28" s="33"/>
      <c r="AE28" s="33"/>
      <c r="AF28" s="33"/>
      <c r="AG28" s="33"/>
      <c r="AH28" s="33"/>
      <c r="AI28" s="33"/>
      <c r="AJ28" s="29"/>
      <c r="AK28" s="29"/>
      <c r="AL28" s="33"/>
      <c r="AM28" s="33"/>
      <c r="AN28" s="33"/>
      <c r="AO28" s="33"/>
      <c r="AP28" s="33"/>
      <c r="AQ28" s="33"/>
      <c r="AR28" s="28"/>
      <c r="AS28" s="30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1"/>
      <c r="BL28" s="29"/>
      <c r="BM28" s="30"/>
      <c r="BN28" s="29"/>
      <c r="BO28" s="29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</row>
    <row r="29" spans="1:130" s="21" customFormat="1" ht="12.75" customHeight="1" x14ac:dyDescent="0.2">
      <c r="A29" s="43"/>
      <c r="B29" s="252" t="str">
        <f>IF(Eingruppierung!B29="","",Eingruppierung!B29)</f>
        <v/>
      </c>
      <c r="C29" s="251" t="str">
        <f>IF(Eingruppierung!C29="","",Eingruppierung!C29)</f>
        <v/>
      </c>
      <c r="D29" s="250" t="str">
        <f>IF(Eingruppierung!D29="","",Eingruppierung!D29)</f>
        <v/>
      </c>
      <c r="E29" s="248" t="str">
        <f>IF(Eingruppierung!E29="","",Eingruppierung!E29)</f>
        <v/>
      </c>
      <c r="F29" s="249" t="str">
        <f>IF(Eingruppierung!F29="","",Eingruppierung!F29)</f>
        <v/>
      </c>
      <c r="G29" s="248">
        <f>IF(Eingruppierung!G29="","",Eingruppierung!G29)</f>
        <v>0</v>
      </c>
      <c r="H29" s="247" t="str">
        <f>IF(Eingruppierung!H29="","",Eingruppierung!H29)</f>
        <v/>
      </c>
      <c r="I29" s="246" t="str">
        <f>IF(Eingruppierung!I29="","",Eingruppierung!I29)</f>
        <v/>
      </c>
      <c r="J29" s="245" t="str">
        <f>IF(Eingruppierung!J29="","",Eingruppierung!J29)</f>
        <v/>
      </c>
      <c r="K29" s="68" t="str">
        <f t="shared" si="0"/>
        <v/>
      </c>
      <c r="L29" s="244" t="str">
        <f>IF(Eingruppierung!L29="","",Eingruppierung!L29)</f>
        <v/>
      </c>
      <c r="M29" s="243" t="str">
        <f>IF(Eingruppierung!M29="","",Eingruppierung!M29)</f>
        <v/>
      </c>
      <c r="N29" s="243">
        <f>IF(Eingruppierung!N29="","",Eingruppierung!N29)</f>
        <v>0</v>
      </c>
      <c r="O29" s="84" t="str">
        <f>IF(Eingruppierung!O29="","",Eingruppierung!O29)</f>
        <v/>
      </c>
      <c r="P29" s="84" t="str">
        <f>IF(Eingruppierung!P29="","",Eingruppierung!P29)</f>
        <v/>
      </c>
      <c r="Q29" s="83" t="str">
        <f>IF(Eingruppierung!Q29="","",Eingruppierung!Q29)</f>
        <v>keine</v>
      </c>
      <c r="R29" s="82" t="str">
        <f>IF(Eingruppierung!R29="","",Eingruppierung!R29)</f>
        <v>Förderung</v>
      </c>
      <c r="S29" s="81">
        <f>IF(Eingruppierung!S29="","",Eingruppierung!S29)</f>
        <v>0</v>
      </c>
      <c r="T29" s="32"/>
      <c r="U29" s="36"/>
      <c r="V29" s="29"/>
      <c r="W29" s="33"/>
      <c r="X29" s="33"/>
      <c r="Y29" s="33"/>
      <c r="Z29" s="33"/>
      <c r="AA29" s="33"/>
      <c r="AB29" s="33"/>
      <c r="AC29" s="28"/>
      <c r="AD29" s="33"/>
      <c r="AE29" s="33"/>
      <c r="AF29" s="33"/>
      <c r="AG29" s="33"/>
      <c r="AH29" s="33"/>
      <c r="AI29" s="33"/>
      <c r="AJ29" s="29"/>
      <c r="AK29" s="29"/>
      <c r="AL29" s="33"/>
      <c r="AM29" s="33"/>
      <c r="AN29" s="33"/>
      <c r="AO29" s="33"/>
      <c r="AP29" s="33"/>
      <c r="AQ29" s="33"/>
      <c r="AR29" s="28"/>
      <c r="AS29" s="30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1"/>
      <c r="BL29" s="29"/>
      <c r="BM29" s="30"/>
      <c r="BN29" s="29"/>
      <c r="BO29" s="29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</row>
    <row r="30" spans="1:130" s="21" customFormat="1" ht="12.75" customHeight="1" x14ac:dyDescent="0.2">
      <c r="A30" s="43"/>
      <c r="B30" s="252" t="str">
        <f>IF(Eingruppierung!B30="","",Eingruppierung!B30)</f>
        <v/>
      </c>
      <c r="C30" s="253" t="str">
        <f>IF(Eingruppierung!C30="","",Eingruppierung!C30)</f>
        <v/>
      </c>
      <c r="D30" s="250" t="str">
        <f>IF(Eingruppierung!D30="","",Eingruppierung!D30)</f>
        <v/>
      </c>
      <c r="E30" s="248" t="str">
        <f>IF(Eingruppierung!E30="","",Eingruppierung!E30)</f>
        <v/>
      </c>
      <c r="F30" s="249" t="str">
        <f>IF(Eingruppierung!F30="","",Eingruppierung!F30)</f>
        <v/>
      </c>
      <c r="G30" s="248">
        <f>IF(Eingruppierung!G30="","",Eingruppierung!G30)</f>
        <v>0</v>
      </c>
      <c r="H30" s="247" t="str">
        <f>IF(Eingruppierung!H30="","",Eingruppierung!H30)</f>
        <v/>
      </c>
      <c r="I30" s="246" t="str">
        <f>IF(Eingruppierung!I30="","",Eingruppierung!I30)</f>
        <v/>
      </c>
      <c r="J30" s="245" t="str">
        <f>IF(Eingruppierung!J30="","",Eingruppierung!J30)</f>
        <v/>
      </c>
      <c r="K30" s="68" t="str">
        <f t="shared" si="0"/>
        <v/>
      </c>
      <c r="L30" s="244" t="str">
        <f>IF(Eingruppierung!L30="","",Eingruppierung!L30)</f>
        <v/>
      </c>
      <c r="M30" s="243" t="str">
        <f>IF(Eingruppierung!M30="","",Eingruppierung!M30)</f>
        <v/>
      </c>
      <c r="N30" s="243">
        <f>IF(Eingruppierung!N30="","",Eingruppierung!N30)</f>
        <v>0</v>
      </c>
      <c r="O30" s="84" t="str">
        <f>IF(Eingruppierung!O30="","",Eingruppierung!O30)</f>
        <v/>
      </c>
      <c r="P30" s="84" t="str">
        <f>IF(Eingruppierung!P30="","",Eingruppierung!P30)</f>
        <v/>
      </c>
      <c r="Q30" s="83" t="str">
        <f>IF(Eingruppierung!Q30="","",Eingruppierung!Q30)</f>
        <v>keine</v>
      </c>
      <c r="R30" s="82" t="str">
        <f>IF(Eingruppierung!R30="","",Eingruppierung!R30)</f>
        <v>Förderung</v>
      </c>
      <c r="S30" s="81">
        <f>IF(Eingruppierung!S30="","",Eingruppierung!S30)</f>
        <v>0</v>
      </c>
      <c r="T30" s="32"/>
      <c r="U30" s="36"/>
      <c r="V30" s="29"/>
      <c r="W30" s="33"/>
      <c r="X30" s="33"/>
      <c r="Y30" s="33"/>
      <c r="Z30" s="33"/>
      <c r="AA30" s="33"/>
      <c r="AB30" s="33"/>
      <c r="AC30" s="28"/>
      <c r="AD30" s="33"/>
      <c r="AE30" s="33"/>
      <c r="AF30" s="33"/>
      <c r="AG30" s="33"/>
      <c r="AH30" s="33"/>
      <c r="AI30" s="33"/>
      <c r="AJ30" s="29"/>
      <c r="AK30" s="29"/>
      <c r="AL30" s="33"/>
      <c r="AM30" s="33"/>
      <c r="AN30" s="33"/>
      <c r="AO30" s="33"/>
      <c r="AP30" s="33"/>
      <c r="AQ30" s="33"/>
      <c r="AR30" s="28"/>
      <c r="AS30" s="30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1"/>
      <c r="BL30" s="29"/>
      <c r="BM30" s="30"/>
      <c r="BN30" s="29"/>
      <c r="BO30" s="29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</row>
    <row r="31" spans="1:130" s="21" customFormat="1" ht="12.75" customHeight="1" x14ac:dyDescent="0.2">
      <c r="A31" s="43"/>
      <c r="B31" s="252" t="str">
        <f>IF(Eingruppierung!B31="","",Eingruppierung!B31)</f>
        <v/>
      </c>
      <c r="C31" s="253" t="str">
        <f>IF(Eingruppierung!C31="","",Eingruppierung!C31)</f>
        <v/>
      </c>
      <c r="D31" s="250" t="str">
        <f>IF(Eingruppierung!D31="","",Eingruppierung!D31)</f>
        <v/>
      </c>
      <c r="E31" s="248" t="str">
        <f>IF(Eingruppierung!E31="","",Eingruppierung!E31)</f>
        <v/>
      </c>
      <c r="F31" s="249" t="str">
        <f>IF(Eingruppierung!F31="","",Eingruppierung!F31)</f>
        <v/>
      </c>
      <c r="G31" s="248">
        <f>IF(Eingruppierung!G31="","",Eingruppierung!G31)</f>
        <v>0</v>
      </c>
      <c r="H31" s="247" t="str">
        <f>IF(Eingruppierung!H31="","",Eingruppierung!H31)</f>
        <v/>
      </c>
      <c r="I31" s="246" t="str">
        <f>IF(Eingruppierung!I31="","",Eingruppierung!I31)</f>
        <v/>
      </c>
      <c r="J31" s="245" t="str">
        <f>IF(Eingruppierung!J31="","",Eingruppierung!J31)</f>
        <v/>
      </c>
      <c r="K31" s="68" t="str">
        <f t="shared" si="0"/>
        <v/>
      </c>
      <c r="L31" s="244" t="str">
        <f>IF(Eingruppierung!L31="","",Eingruppierung!L31)</f>
        <v/>
      </c>
      <c r="M31" s="243" t="str">
        <f>IF(Eingruppierung!M31="","",Eingruppierung!M31)</f>
        <v/>
      </c>
      <c r="N31" s="243">
        <f>IF(Eingruppierung!N31="","",Eingruppierung!N31)</f>
        <v>0</v>
      </c>
      <c r="O31" s="84" t="str">
        <f>IF(Eingruppierung!O31="","",Eingruppierung!O31)</f>
        <v/>
      </c>
      <c r="P31" s="84" t="str">
        <f>IF(Eingruppierung!P31="","",Eingruppierung!P31)</f>
        <v/>
      </c>
      <c r="Q31" s="83" t="str">
        <f>IF(Eingruppierung!Q31="","",Eingruppierung!Q31)</f>
        <v>keine</v>
      </c>
      <c r="R31" s="82" t="str">
        <f>IF(Eingruppierung!R31="","",Eingruppierung!R31)</f>
        <v>Förderung</v>
      </c>
      <c r="S31" s="81">
        <f>IF(Eingruppierung!S31="","",Eingruppierung!S31)</f>
        <v>0</v>
      </c>
      <c r="T31" s="32"/>
      <c r="U31" s="36"/>
      <c r="V31" s="29"/>
      <c r="W31" s="33"/>
      <c r="X31" s="33"/>
      <c r="Y31" s="33"/>
      <c r="Z31" s="33"/>
      <c r="AA31" s="33"/>
      <c r="AB31" s="33"/>
      <c r="AC31" s="28"/>
      <c r="AD31" s="33"/>
      <c r="AE31" s="33"/>
      <c r="AF31" s="33"/>
      <c r="AG31" s="33"/>
      <c r="AH31" s="33"/>
      <c r="AI31" s="33"/>
      <c r="AJ31" s="29"/>
      <c r="AK31" s="29"/>
      <c r="AL31" s="33"/>
      <c r="AM31" s="33"/>
      <c r="AN31" s="33"/>
      <c r="AO31" s="33"/>
      <c r="AP31" s="33"/>
      <c r="AQ31" s="33"/>
      <c r="AR31" s="28"/>
      <c r="AS31" s="30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1"/>
      <c r="BL31" s="29"/>
      <c r="BM31" s="30"/>
      <c r="BN31" s="29"/>
      <c r="BO31" s="29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</row>
    <row r="32" spans="1:130" s="21" customFormat="1" ht="12.75" customHeight="1" x14ac:dyDescent="0.2">
      <c r="A32" s="43"/>
      <c r="B32" s="252" t="str">
        <f>IF(Eingruppierung!B32="","",Eingruppierung!B32)</f>
        <v/>
      </c>
      <c r="C32" s="251" t="str">
        <f>IF(Eingruppierung!C32="","",Eingruppierung!C32)</f>
        <v/>
      </c>
      <c r="D32" s="250" t="str">
        <f>IF(Eingruppierung!D32="","",Eingruppierung!D32)</f>
        <v/>
      </c>
      <c r="E32" s="248" t="str">
        <f>IF(Eingruppierung!E32="","",Eingruppierung!E32)</f>
        <v/>
      </c>
      <c r="F32" s="249" t="str">
        <f>IF(Eingruppierung!F32="","",Eingruppierung!F32)</f>
        <v/>
      </c>
      <c r="G32" s="248">
        <f>IF(Eingruppierung!G32="","",Eingruppierung!G32)</f>
        <v>0</v>
      </c>
      <c r="H32" s="247" t="str">
        <f>IF(Eingruppierung!H32="","",Eingruppierung!H32)</f>
        <v/>
      </c>
      <c r="I32" s="246" t="str">
        <f>IF(Eingruppierung!I32="","",Eingruppierung!I32)</f>
        <v/>
      </c>
      <c r="J32" s="245" t="str">
        <f>IF(Eingruppierung!J32="","",Eingruppierung!J32)</f>
        <v/>
      </c>
      <c r="K32" s="68" t="str">
        <f t="shared" si="0"/>
        <v/>
      </c>
      <c r="L32" s="244" t="str">
        <f>IF(Eingruppierung!L32="","",Eingruppierung!L32)</f>
        <v/>
      </c>
      <c r="M32" s="243" t="str">
        <f>IF(Eingruppierung!M32="","",Eingruppierung!M32)</f>
        <v/>
      </c>
      <c r="N32" s="243">
        <f>IF(Eingruppierung!N32="","",Eingruppierung!N32)</f>
        <v>0</v>
      </c>
      <c r="O32" s="84" t="str">
        <f>IF(Eingruppierung!O32="","",Eingruppierung!O32)</f>
        <v/>
      </c>
      <c r="P32" s="84" t="str">
        <f>IF(Eingruppierung!P32="","",Eingruppierung!P32)</f>
        <v/>
      </c>
      <c r="Q32" s="83" t="str">
        <f>IF(Eingruppierung!Q32="","",Eingruppierung!Q32)</f>
        <v>keine</v>
      </c>
      <c r="R32" s="82" t="str">
        <f>IF(Eingruppierung!R32="","",Eingruppierung!R32)</f>
        <v>Förderung</v>
      </c>
      <c r="S32" s="81">
        <f>IF(Eingruppierung!S32="","",Eingruppierung!S32)</f>
        <v>0</v>
      </c>
      <c r="T32" s="32"/>
      <c r="U32" s="36"/>
      <c r="V32" s="29"/>
      <c r="W32" s="33"/>
      <c r="X32" s="33"/>
      <c r="Y32" s="33"/>
      <c r="Z32" s="33"/>
      <c r="AA32" s="33"/>
      <c r="AB32" s="33"/>
      <c r="AC32" s="28"/>
      <c r="AD32" s="33"/>
      <c r="AE32" s="33"/>
      <c r="AF32" s="33"/>
      <c r="AG32" s="33"/>
      <c r="AH32" s="33"/>
      <c r="AI32" s="33"/>
      <c r="AJ32" s="29"/>
      <c r="AK32" s="29"/>
      <c r="AL32" s="33"/>
      <c r="AM32" s="33"/>
      <c r="AN32" s="33"/>
      <c r="AO32" s="33"/>
      <c r="AP32" s="33"/>
      <c r="AQ32" s="33"/>
      <c r="AR32" s="28"/>
      <c r="AS32" s="30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1"/>
      <c r="BL32" s="29"/>
      <c r="BM32" s="30"/>
      <c r="BN32" s="29"/>
      <c r="BO32" s="29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</row>
    <row r="33" spans="1:130" s="21" customFormat="1" ht="12.75" customHeight="1" x14ac:dyDescent="0.2">
      <c r="A33" s="43"/>
      <c r="B33" s="252" t="str">
        <f>IF(Eingruppierung!B33="","",Eingruppierung!B33)</f>
        <v/>
      </c>
      <c r="C33" s="253" t="str">
        <f>IF(Eingruppierung!C33="","",Eingruppierung!C33)</f>
        <v/>
      </c>
      <c r="D33" s="250" t="str">
        <f>IF(Eingruppierung!D33="","",Eingruppierung!D33)</f>
        <v/>
      </c>
      <c r="E33" s="248" t="str">
        <f>IF(Eingruppierung!E33="","",Eingruppierung!E33)</f>
        <v/>
      </c>
      <c r="F33" s="249" t="str">
        <f>IF(Eingruppierung!F33="","",Eingruppierung!F33)</f>
        <v/>
      </c>
      <c r="G33" s="248">
        <f>IF(Eingruppierung!G33="","",Eingruppierung!G33)</f>
        <v>0</v>
      </c>
      <c r="H33" s="247" t="str">
        <f>IF(Eingruppierung!H33="","",Eingruppierung!H33)</f>
        <v/>
      </c>
      <c r="I33" s="246" t="str">
        <f>IF(Eingruppierung!I33="","",Eingruppierung!I33)</f>
        <v/>
      </c>
      <c r="J33" s="245" t="str">
        <f>IF(Eingruppierung!J33="","",Eingruppierung!J33)</f>
        <v/>
      </c>
      <c r="K33" s="68" t="str">
        <f t="shared" si="0"/>
        <v/>
      </c>
      <c r="L33" s="244" t="str">
        <f>IF(Eingruppierung!L33="","",Eingruppierung!L33)</f>
        <v/>
      </c>
      <c r="M33" s="243" t="str">
        <f>IF(Eingruppierung!M33="","",Eingruppierung!M33)</f>
        <v/>
      </c>
      <c r="N33" s="243">
        <f>IF(Eingruppierung!N33="","",Eingruppierung!N33)</f>
        <v>0</v>
      </c>
      <c r="O33" s="84" t="str">
        <f>IF(Eingruppierung!O33="","",Eingruppierung!O33)</f>
        <v/>
      </c>
      <c r="P33" s="84" t="str">
        <f>IF(Eingruppierung!P33="","",Eingruppierung!P33)</f>
        <v/>
      </c>
      <c r="Q33" s="83" t="str">
        <f>IF(Eingruppierung!Q33="","",Eingruppierung!Q33)</f>
        <v>keine</v>
      </c>
      <c r="R33" s="82" t="str">
        <f>IF(Eingruppierung!R33="","",Eingruppierung!R33)</f>
        <v>Förderung</v>
      </c>
      <c r="S33" s="81">
        <f>IF(Eingruppierung!S33="","",Eingruppierung!S33)</f>
        <v>0</v>
      </c>
      <c r="T33" s="32"/>
      <c r="U33" s="36"/>
      <c r="V33" s="29"/>
      <c r="W33" s="33"/>
      <c r="X33" s="33"/>
      <c r="Y33" s="33"/>
      <c r="Z33" s="33"/>
      <c r="AA33" s="33"/>
      <c r="AB33" s="33"/>
      <c r="AC33" s="28"/>
      <c r="AD33" s="33"/>
      <c r="AE33" s="33"/>
      <c r="AF33" s="33"/>
      <c r="AG33" s="33"/>
      <c r="AH33" s="33"/>
      <c r="AI33" s="33"/>
      <c r="AJ33" s="29"/>
      <c r="AK33" s="29"/>
      <c r="AL33" s="33"/>
      <c r="AM33" s="33"/>
      <c r="AN33" s="33"/>
      <c r="AO33" s="33"/>
      <c r="AP33" s="33"/>
      <c r="AQ33" s="33"/>
      <c r="AR33" s="28"/>
      <c r="AS33" s="30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1"/>
      <c r="BL33" s="29"/>
      <c r="BM33" s="30"/>
      <c r="BN33" s="29"/>
      <c r="BO33" s="29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  <row r="34" spans="1:130" s="21" customFormat="1" ht="12.75" customHeight="1" x14ac:dyDescent="0.2">
      <c r="A34" s="43"/>
      <c r="B34" s="252" t="str">
        <f>IF(Eingruppierung!B34="","",Eingruppierung!B34)</f>
        <v/>
      </c>
      <c r="C34" s="253" t="str">
        <f>IF(Eingruppierung!C34="","",Eingruppierung!C34)</f>
        <v/>
      </c>
      <c r="D34" s="250" t="str">
        <f>IF(Eingruppierung!D34="","",Eingruppierung!D34)</f>
        <v/>
      </c>
      <c r="E34" s="248" t="str">
        <f>IF(Eingruppierung!E34="","",Eingruppierung!E34)</f>
        <v/>
      </c>
      <c r="F34" s="249" t="str">
        <f>IF(Eingruppierung!F34="","",Eingruppierung!F34)</f>
        <v/>
      </c>
      <c r="G34" s="248">
        <f>IF(Eingruppierung!G34="","",Eingruppierung!G34)</f>
        <v>0</v>
      </c>
      <c r="H34" s="247" t="str">
        <f>IF(Eingruppierung!H34="","",Eingruppierung!H34)</f>
        <v/>
      </c>
      <c r="I34" s="246" t="str">
        <f>IF(Eingruppierung!I34="","",Eingruppierung!I34)</f>
        <v/>
      </c>
      <c r="J34" s="245" t="str">
        <f>IF(Eingruppierung!J34="","",Eingruppierung!J34)</f>
        <v/>
      </c>
      <c r="K34" s="68" t="str">
        <f t="shared" si="0"/>
        <v/>
      </c>
      <c r="L34" s="244" t="str">
        <f>IF(Eingruppierung!L34="","",Eingruppierung!L34)</f>
        <v/>
      </c>
      <c r="M34" s="243" t="str">
        <f>IF(Eingruppierung!M34="","",Eingruppierung!M34)</f>
        <v/>
      </c>
      <c r="N34" s="243">
        <f>IF(Eingruppierung!N34="","",Eingruppierung!N34)</f>
        <v>0</v>
      </c>
      <c r="O34" s="84" t="str">
        <f>IF(Eingruppierung!O34="","",Eingruppierung!O34)</f>
        <v/>
      </c>
      <c r="P34" s="84" t="str">
        <f>IF(Eingruppierung!P34="","",Eingruppierung!P34)</f>
        <v/>
      </c>
      <c r="Q34" s="83" t="str">
        <f>IF(Eingruppierung!Q34="","",Eingruppierung!Q34)</f>
        <v>keine</v>
      </c>
      <c r="R34" s="82" t="str">
        <f>IF(Eingruppierung!R34="","",Eingruppierung!R34)</f>
        <v>Förderung</v>
      </c>
      <c r="S34" s="81">
        <f>IF(Eingruppierung!S34="","",Eingruppierung!S34)</f>
        <v>0</v>
      </c>
      <c r="T34" s="32"/>
      <c r="U34" s="36"/>
      <c r="V34" s="29"/>
      <c r="W34" s="33"/>
      <c r="X34" s="33"/>
      <c r="Y34" s="33"/>
      <c r="Z34" s="33"/>
      <c r="AA34" s="33"/>
      <c r="AB34" s="33"/>
      <c r="AC34" s="28"/>
      <c r="AD34" s="33"/>
      <c r="AE34" s="33"/>
      <c r="AF34" s="33"/>
      <c r="AG34" s="33"/>
      <c r="AH34" s="33"/>
      <c r="AI34" s="33"/>
      <c r="AJ34" s="29"/>
      <c r="AK34" s="29"/>
      <c r="AL34" s="33"/>
      <c r="AM34" s="33"/>
      <c r="AN34" s="33"/>
      <c r="AO34" s="33"/>
      <c r="AP34" s="33"/>
      <c r="AQ34" s="33"/>
      <c r="AR34" s="28"/>
      <c r="AS34" s="30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1"/>
      <c r="BL34" s="29"/>
      <c r="BM34" s="30"/>
      <c r="BN34" s="29"/>
      <c r="BO34" s="29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</row>
    <row r="35" spans="1:130" s="21" customFormat="1" ht="12.75" customHeight="1" x14ac:dyDescent="0.2">
      <c r="A35" s="43"/>
      <c r="B35" s="252" t="str">
        <f>IF(Eingruppierung!B35="","",Eingruppierung!B35)</f>
        <v/>
      </c>
      <c r="C35" s="251" t="str">
        <f>IF(Eingruppierung!C35="","",Eingruppierung!C35)</f>
        <v/>
      </c>
      <c r="D35" s="250" t="str">
        <f>IF(Eingruppierung!D35="","",Eingruppierung!D35)</f>
        <v/>
      </c>
      <c r="E35" s="248" t="str">
        <f>IF(Eingruppierung!E35="","",Eingruppierung!E35)</f>
        <v/>
      </c>
      <c r="F35" s="249" t="str">
        <f>IF(Eingruppierung!F35="","",Eingruppierung!F35)</f>
        <v/>
      </c>
      <c r="G35" s="248">
        <f>IF(Eingruppierung!G35="","",Eingruppierung!G35)</f>
        <v>0</v>
      </c>
      <c r="H35" s="247" t="str">
        <f>IF(Eingruppierung!H35="","",Eingruppierung!H35)</f>
        <v/>
      </c>
      <c r="I35" s="246" t="str">
        <f>IF(Eingruppierung!I35="","",Eingruppierung!I35)</f>
        <v/>
      </c>
      <c r="J35" s="245" t="str">
        <f>IF(Eingruppierung!J35="","",Eingruppierung!J35)</f>
        <v/>
      </c>
      <c r="K35" s="68" t="str">
        <f t="shared" si="0"/>
        <v/>
      </c>
      <c r="L35" s="244" t="str">
        <f>IF(Eingruppierung!L35="","",Eingruppierung!L35)</f>
        <v/>
      </c>
      <c r="M35" s="243" t="str">
        <f>IF(Eingruppierung!M35="","",Eingruppierung!M35)</f>
        <v/>
      </c>
      <c r="N35" s="243">
        <f>IF(Eingruppierung!N35="","",Eingruppierung!N35)</f>
        <v>0</v>
      </c>
      <c r="O35" s="84" t="str">
        <f>IF(Eingruppierung!O35="","",Eingruppierung!O35)</f>
        <v/>
      </c>
      <c r="P35" s="84" t="str">
        <f>IF(Eingruppierung!P35="","",Eingruppierung!P35)</f>
        <v/>
      </c>
      <c r="Q35" s="83" t="str">
        <f>IF(Eingruppierung!Q35="","",Eingruppierung!Q35)</f>
        <v>keine</v>
      </c>
      <c r="R35" s="82" t="str">
        <f>IF(Eingruppierung!R35="","",Eingruppierung!R35)</f>
        <v>Förderung</v>
      </c>
      <c r="S35" s="81">
        <f>IF(Eingruppierung!S35="","",Eingruppierung!S35)</f>
        <v>0</v>
      </c>
      <c r="T35" s="32"/>
      <c r="U35" s="36"/>
      <c r="V35" s="29"/>
      <c r="W35" s="33"/>
      <c r="X35" s="33"/>
      <c r="Y35" s="33"/>
      <c r="Z35" s="33"/>
      <c r="AA35" s="33"/>
      <c r="AB35" s="33"/>
      <c r="AC35" s="28"/>
      <c r="AD35" s="33"/>
      <c r="AE35" s="33"/>
      <c r="AF35" s="33"/>
      <c r="AG35" s="33"/>
      <c r="AH35" s="33"/>
      <c r="AI35" s="33"/>
      <c r="AJ35" s="29"/>
      <c r="AK35" s="29"/>
      <c r="AL35" s="33"/>
      <c r="AM35" s="33"/>
      <c r="AN35" s="33"/>
      <c r="AO35" s="33"/>
      <c r="AP35" s="33"/>
      <c r="AQ35" s="33"/>
      <c r="AR35" s="28"/>
      <c r="AS35" s="30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1"/>
      <c r="BL35" s="29"/>
      <c r="BM35" s="30"/>
      <c r="BN35" s="29"/>
      <c r="BO35" s="29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</row>
    <row r="36" spans="1:130" s="21" customFormat="1" ht="13.5" customHeight="1" thickBot="1" x14ac:dyDescent="0.25">
      <c r="A36" s="43"/>
      <c r="B36" s="242" t="str">
        <f>IF(Eingruppierung!B36="","",Eingruppierung!B36)</f>
        <v/>
      </c>
      <c r="C36" s="241" t="str">
        <f>IF(Eingruppierung!C36="","",Eingruppierung!C36)</f>
        <v/>
      </c>
      <c r="D36" s="240" t="str">
        <f>IF(Eingruppierung!D36="","",Eingruppierung!D36)</f>
        <v/>
      </c>
      <c r="E36" s="238" t="str">
        <f>IF(Eingruppierung!E36="","",Eingruppierung!E36)</f>
        <v/>
      </c>
      <c r="F36" s="239" t="str">
        <f>IF(Eingruppierung!F36="","",Eingruppierung!F36)</f>
        <v/>
      </c>
      <c r="G36" s="238">
        <f>IF(Eingruppierung!G36="","",Eingruppierung!G36)</f>
        <v>0</v>
      </c>
      <c r="H36" s="237" t="str">
        <f>IF(Eingruppierung!H36="","",Eingruppierung!H36)</f>
        <v/>
      </c>
      <c r="I36" s="236" t="str">
        <f>IF(Eingruppierung!I36="","",Eingruppierung!I36)</f>
        <v/>
      </c>
      <c r="J36" s="235" t="str">
        <f>IF(Eingruppierung!J36="","",Eingruppierung!J36)</f>
        <v/>
      </c>
      <c r="K36" s="68" t="str">
        <f t="shared" si="0"/>
        <v/>
      </c>
      <c r="L36" s="234" t="str">
        <f>IF(Eingruppierung!L36="","",Eingruppierung!L36)</f>
        <v/>
      </c>
      <c r="M36" s="233" t="str">
        <f>IF(Eingruppierung!M36="","",Eingruppierung!M36)</f>
        <v/>
      </c>
      <c r="N36" s="233">
        <f>IF(Eingruppierung!N36="","",Eingruppierung!N36)</f>
        <v>0</v>
      </c>
      <c r="O36" s="65" t="str">
        <f>IF(Eingruppierung!O36="","",Eingruppierung!O36)</f>
        <v/>
      </c>
      <c r="P36" s="65" t="str">
        <f>IF(Eingruppierung!P36="","",Eingruppierung!P36)</f>
        <v/>
      </c>
      <c r="Q36" s="64" t="str">
        <f>IF(Eingruppierung!Q36="","",Eingruppierung!Q36)</f>
        <v>keine</v>
      </c>
      <c r="R36" s="63" t="str">
        <f>IF(Eingruppierung!R36="","",Eingruppierung!R36)</f>
        <v>Förderung</v>
      </c>
      <c r="S36" s="62">
        <f>IF(Eingruppierung!S36="","",Eingruppierung!S36)</f>
        <v>0</v>
      </c>
      <c r="T36" s="32"/>
      <c r="U36" s="36"/>
      <c r="V36" s="29"/>
      <c r="W36" s="33"/>
      <c r="X36" s="33"/>
      <c r="Y36" s="33"/>
      <c r="Z36" s="33"/>
      <c r="AA36" s="33"/>
      <c r="AB36" s="33"/>
      <c r="AC36" s="28"/>
      <c r="AD36" s="33"/>
      <c r="AE36" s="33"/>
      <c r="AF36" s="33"/>
      <c r="AG36" s="33"/>
      <c r="AH36" s="33"/>
      <c r="AI36" s="33"/>
      <c r="AJ36" s="29"/>
      <c r="AK36" s="29"/>
      <c r="AL36" s="33"/>
      <c r="AM36" s="33"/>
      <c r="AN36" s="33"/>
      <c r="AO36" s="33"/>
      <c r="AP36" s="33"/>
      <c r="AQ36" s="33"/>
      <c r="AR36" s="28"/>
      <c r="AS36" s="30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1"/>
      <c r="BL36" s="29"/>
      <c r="BM36" s="30"/>
      <c r="BN36" s="29"/>
      <c r="BO36" s="29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</row>
    <row r="37" spans="1:130" s="21" customFormat="1" ht="9" customHeight="1" x14ac:dyDescent="0.2">
      <c r="B37" s="29"/>
      <c r="C37" s="28"/>
      <c r="D37" s="28"/>
      <c r="E37" s="145"/>
      <c r="F37" s="145"/>
      <c r="G37" s="145"/>
      <c r="H37" s="145"/>
      <c r="I37" s="144"/>
      <c r="J37" s="144"/>
      <c r="K37" s="614"/>
      <c r="L37" s="614"/>
      <c r="M37" s="614"/>
      <c r="N37" s="614"/>
      <c r="O37" s="614"/>
      <c r="P37" s="38"/>
      <c r="Q37" s="38"/>
      <c r="R37" s="38"/>
      <c r="S37" s="38"/>
      <c r="T37" s="38"/>
      <c r="U37" s="143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</row>
    <row r="38" spans="1:130" s="25" customFormat="1" ht="17.25" customHeight="1" outlineLevel="1" x14ac:dyDescent="0.2">
      <c r="B38" s="608">
        <f>IF(Eingruppierung!B39="","",Eingruppierung!B39)</f>
        <v>0</v>
      </c>
      <c r="C38" s="608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29"/>
      <c r="O38" s="141"/>
      <c r="P38" s="141"/>
      <c r="Q38" s="141"/>
      <c r="R38" s="141"/>
      <c r="S38" s="20"/>
      <c r="T38" s="140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</row>
    <row r="39" spans="1:130" s="21" customFormat="1" ht="7.5" customHeight="1" outlineLevel="1" thickBot="1" x14ac:dyDescent="0.25">
      <c r="B39" s="142"/>
      <c r="E39" s="23"/>
      <c r="F39" s="27"/>
      <c r="G39" s="23"/>
      <c r="I39" s="23"/>
      <c r="L39" s="28"/>
      <c r="M39" s="28"/>
      <c r="N39" s="28"/>
      <c r="O39" s="141"/>
      <c r="P39" s="141"/>
      <c r="Q39" s="141"/>
      <c r="R39" s="141"/>
      <c r="S39" s="20"/>
      <c r="T39" s="140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</row>
    <row r="40" spans="1:130" s="25" customFormat="1" ht="65.099999999999994" customHeight="1" outlineLevel="1" thickBot="1" x14ac:dyDescent="0.25">
      <c r="B40" s="139" t="s">
        <v>14</v>
      </c>
      <c r="C40" s="138" t="s">
        <v>15</v>
      </c>
      <c r="D40" s="137" t="s">
        <v>159</v>
      </c>
      <c r="E40" s="136" t="s">
        <v>158</v>
      </c>
      <c r="F40" s="136" t="s">
        <v>157</v>
      </c>
      <c r="G40" s="135" t="s">
        <v>156</v>
      </c>
      <c r="H40" s="134" t="s">
        <v>16</v>
      </c>
      <c r="I40" s="133" t="s">
        <v>17</v>
      </c>
      <c r="J40" s="168" t="s">
        <v>155</v>
      </c>
      <c r="K40" s="119"/>
      <c r="L40" s="131" t="s">
        <v>154</v>
      </c>
      <c r="M40" s="130" t="s">
        <v>153</v>
      </c>
      <c r="N40" s="130" t="s">
        <v>152</v>
      </c>
      <c r="O40" s="129" t="s">
        <v>151</v>
      </c>
      <c r="P40" s="129" t="s">
        <v>150</v>
      </c>
      <c r="Q40" s="128" t="s">
        <v>149</v>
      </c>
      <c r="R40" s="127" t="s">
        <v>148</v>
      </c>
      <c r="S40" s="126" t="s">
        <v>147</v>
      </c>
      <c r="T40" s="119"/>
      <c r="U40" s="117"/>
      <c r="V40" s="120"/>
      <c r="W40" s="29"/>
      <c r="X40" s="29"/>
      <c r="Y40" s="29"/>
      <c r="Z40" s="29"/>
      <c r="AA40" s="29"/>
      <c r="AB40" s="29"/>
      <c r="AC40" s="120"/>
      <c r="AD40" s="29"/>
      <c r="AE40" s="29"/>
      <c r="AF40" s="29"/>
      <c r="AG40" s="29"/>
      <c r="AH40" s="29"/>
      <c r="AI40" s="29"/>
      <c r="AJ40" s="29"/>
      <c r="AK40" s="120"/>
      <c r="AL40" s="29"/>
      <c r="AM40" s="29"/>
      <c r="AN40" s="29"/>
      <c r="AO40" s="29"/>
      <c r="AP40" s="29"/>
      <c r="AQ40" s="29"/>
      <c r="AR40" s="29"/>
      <c r="AS40" s="117"/>
      <c r="AT40" s="119"/>
      <c r="AU40" s="119"/>
      <c r="AV40" s="117"/>
      <c r="AW40" s="117"/>
      <c r="AX40" s="117"/>
      <c r="AY40" s="117"/>
      <c r="AZ40" s="119"/>
      <c r="BA40" s="119"/>
      <c r="BB40" s="117"/>
      <c r="BC40" s="117"/>
      <c r="BD40" s="117"/>
      <c r="BE40" s="117"/>
      <c r="BF40" s="118"/>
      <c r="BG40" s="117"/>
      <c r="BH40" s="117"/>
      <c r="BI40" s="117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</row>
    <row r="41" spans="1:130" s="25" customFormat="1" ht="12.75" customHeight="1" outlineLevel="1" x14ac:dyDescent="0.2">
      <c r="A41" s="116"/>
      <c r="B41" s="263" t="str">
        <f>IF(Eingruppierung!B42="","",Eingruppierung!B42)</f>
        <v/>
      </c>
      <c r="C41" s="262" t="str">
        <f>IF(Eingruppierung!C42="","",Eingruppierung!C42)</f>
        <v/>
      </c>
      <c r="D41" s="261" t="str">
        <f>IF(Eingruppierung!D42="","",Eingruppierung!D42)</f>
        <v/>
      </c>
      <c r="E41" s="259" t="str">
        <f>IF(Eingruppierung!E42="","",Eingruppierung!E42)</f>
        <v/>
      </c>
      <c r="F41" s="260" t="str">
        <f>IF(Eingruppierung!F42="","",Eingruppierung!F42)</f>
        <v/>
      </c>
      <c r="G41" s="259">
        <f>IF(Eingruppierung!G42="","",Eingruppierung!G42)</f>
        <v>0</v>
      </c>
      <c r="H41" s="258" t="str">
        <f>IF(Eingruppierung!H42="","",Eingruppierung!H42)</f>
        <v/>
      </c>
      <c r="I41" s="257" t="str">
        <f>IF(Eingruppierung!I42="","",Eingruppierung!I42)</f>
        <v/>
      </c>
      <c r="J41" s="256" t="str">
        <f>IF(Eingruppierung!J42="","",Eingruppierung!J42)</f>
        <v/>
      </c>
      <c r="K41" s="68" t="str">
        <f t="shared" ref="K41:K51" si="1">IF(AND(H41="",I41=""),"",IF(OR(H41&lt;$H$11,H41&gt;$I$11,I41&lt;H41,I41&lt;$H$11,I41&gt;$I$11),"!!!",""))</f>
        <v/>
      </c>
      <c r="L41" s="255" t="str">
        <f>IF(Eingruppierung!L42="","",Eingruppierung!L42)</f>
        <v/>
      </c>
      <c r="M41" s="254" t="str">
        <f>IF(Eingruppierung!M42="","",Eingruppierung!M42)</f>
        <v/>
      </c>
      <c r="N41" s="254">
        <f>IF(Eingruppierung!N42="","",Eingruppierung!N42)</f>
        <v>0</v>
      </c>
      <c r="O41" s="105" t="str">
        <f>IF(Eingruppierung!O42="","",Eingruppierung!O42)</f>
        <v/>
      </c>
      <c r="P41" s="105" t="str">
        <f>IF(Eingruppierung!P42="","",Eingruppierung!P42)</f>
        <v/>
      </c>
      <c r="Q41" s="104" t="str">
        <f>IF(Eingruppierung!Q42="","",Eingruppierung!Q42)</f>
        <v>keine</v>
      </c>
      <c r="R41" s="103" t="str">
        <f>IF(Eingruppierung!R42="","",Eingruppierung!R42)</f>
        <v>Förderung</v>
      </c>
      <c r="S41" s="102">
        <f>IF(Eingruppierung!S42="","",Eingruppierung!S42)</f>
        <v>0</v>
      </c>
      <c r="T41" s="32"/>
      <c r="U41" s="36"/>
      <c r="V41" s="29"/>
      <c r="W41" s="33"/>
      <c r="X41" s="33"/>
      <c r="Y41" s="33"/>
      <c r="Z41" s="33"/>
      <c r="AA41" s="33"/>
      <c r="AB41" s="33"/>
      <c r="AC41" s="29"/>
      <c r="AD41" s="33"/>
      <c r="AE41" s="33"/>
      <c r="AF41" s="33"/>
      <c r="AG41" s="33"/>
      <c r="AH41" s="33"/>
      <c r="AI41" s="33"/>
      <c r="AJ41" s="29"/>
      <c r="AK41" s="29"/>
      <c r="AL41" s="33"/>
      <c r="AM41" s="33"/>
      <c r="AN41" s="33"/>
      <c r="AO41" s="33"/>
      <c r="AP41" s="33"/>
      <c r="AQ41" s="33"/>
      <c r="AR41" s="29"/>
      <c r="AS41" s="30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1"/>
      <c r="BL41" s="29"/>
      <c r="BM41" s="30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</row>
    <row r="42" spans="1:130" s="21" customFormat="1" ht="12.75" customHeight="1" outlineLevel="1" x14ac:dyDescent="0.2">
      <c r="A42" s="43"/>
      <c r="B42" s="252" t="str">
        <f>IF(Eingruppierung!B43="","",Eingruppierung!B43)</f>
        <v/>
      </c>
      <c r="C42" s="253" t="str">
        <f>IF(Eingruppierung!C43="","",Eingruppierung!C43)</f>
        <v/>
      </c>
      <c r="D42" s="250" t="str">
        <f>IF(Eingruppierung!D43="","",Eingruppierung!D43)</f>
        <v/>
      </c>
      <c r="E42" s="248" t="str">
        <f>IF(Eingruppierung!E43="","",Eingruppierung!E43)</f>
        <v/>
      </c>
      <c r="F42" s="249" t="str">
        <f>IF(Eingruppierung!F43="","",Eingruppierung!F43)</f>
        <v/>
      </c>
      <c r="G42" s="248">
        <f>IF(Eingruppierung!G43="","",Eingruppierung!G43)</f>
        <v>0</v>
      </c>
      <c r="H42" s="247" t="str">
        <f>IF(Eingruppierung!H43="","",Eingruppierung!H43)</f>
        <v/>
      </c>
      <c r="I42" s="246" t="str">
        <f>IF(Eingruppierung!I43="","",Eingruppierung!I43)</f>
        <v/>
      </c>
      <c r="J42" s="245" t="str">
        <f>IF(Eingruppierung!J43="","",Eingruppierung!J43)</f>
        <v/>
      </c>
      <c r="K42" s="68" t="str">
        <f t="shared" si="1"/>
        <v/>
      </c>
      <c r="L42" s="244" t="str">
        <f>IF(Eingruppierung!L43="","",Eingruppierung!L43)</f>
        <v/>
      </c>
      <c r="M42" s="243" t="str">
        <f>IF(Eingruppierung!M43="","",Eingruppierung!M43)</f>
        <v/>
      </c>
      <c r="N42" s="243">
        <f>IF(Eingruppierung!N43="","",Eingruppierung!N43)</f>
        <v>0</v>
      </c>
      <c r="O42" s="84" t="str">
        <f>IF(Eingruppierung!O43="","",Eingruppierung!O43)</f>
        <v/>
      </c>
      <c r="P42" s="84" t="str">
        <f>IF(Eingruppierung!P43="","",Eingruppierung!P43)</f>
        <v/>
      </c>
      <c r="Q42" s="83" t="str">
        <f>IF(Eingruppierung!Q43="","",Eingruppierung!Q43)</f>
        <v>keine</v>
      </c>
      <c r="R42" s="82" t="str">
        <f>IF(Eingruppierung!R43="","",Eingruppierung!R43)</f>
        <v>Förderung</v>
      </c>
      <c r="S42" s="81">
        <f>IF(Eingruppierung!S43="","",Eingruppierung!S43)</f>
        <v>0</v>
      </c>
      <c r="T42" s="32"/>
      <c r="U42" s="36"/>
      <c r="V42" s="29"/>
      <c r="W42" s="33"/>
      <c r="X42" s="33"/>
      <c r="Y42" s="33"/>
      <c r="Z42" s="33"/>
      <c r="AA42" s="33"/>
      <c r="AB42" s="33"/>
      <c r="AC42" s="29"/>
      <c r="AD42" s="33"/>
      <c r="AE42" s="33"/>
      <c r="AF42" s="33"/>
      <c r="AG42" s="33"/>
      <c r="AH42" s="33"/>
      <c r="AI42" s="33"/>
      <c r="AJ42" s="29"/>
      <c r="AK42" s="29"/>
      <c r="AL42" s="33"/>
      <c r="AM42" s="33"/>
      <c r="AN42" s="33"/>
      <c r="AO42" s="33"/>
      <c r="AP42" s="33"/>
      <c r="AQ42" s="33"/>
      <c r="AR42" s="28"/>
      <c r="AS42" s="30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1"/>
      <c r="BL42" s="29"/>
      <c r="BM42" s="30"/>
      <c r="BN42" s="29"/>
      <c r="BO42" s="29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</row>
    <row r="43" spans="1:130" s="21" customFormat="1" ht="12.75" customHeight="1" outlineLevel="1" x14ac:dyDescent="0.2">
      <c r="A43" s="43"/>
      <c r="B43" s="252" t="str">
        <f>IF(Eingruppierung!B44="","",Eingruppierung!B44)</f>
        <v/>
      </c>
      <c r="C43" s="253" t="str">
        <f>IF(Eingruppierung!C44="","",Eingruppierung!C44)</f>
        <v/>
      </c>
      <c r="D43" s="250" t="str">
        <f>IF(Eingruppierung!D44="","",Eingruppierung!D44)</f>
        <v/>
      </c>
      <c r="E43" s="248" t="str">
        <f>IF(Eingruppierung!E44="","",Eingruppierung!E44)</f>
        <v/>
      </c>
      <c r="F43" s="249" t="str">
        <f>IF(Eingruppierung!F44="","",Eingruppierung!F44)</f>
        <v/>
      </c>
      <c r="G43" s="248">
        <f>IF(Eingruppierung!G44="","",Eingruppierung!G44)</f>
        <v>0</v>
      </c>
      <c r="H43" s="247" t="str">
        <f>IF(Eingruppierung!H44="","",Eingruppierung!H44)</f>
        <v/>
      </c>
      <c r="I43" s="246" t="str">
        <f>IF(Eingruppierung!I44="","",Eingruppierung!I44)</f>
        <v/>
      </c>
      <c r="J43" s="245" t="str">
        <f>IF(Eingruppierung!J44="","",Eingruppierung!J44)</f>
        <v/>
      </c>
      <c r="K43" s="68" t="str">
        <f t="shared" si="1"/>
        <v/>
      </c>
      <c r="L43" s="244" t="str">
        <f>IF(Eingruppierung!L44="","",Eingruppierung!L44)</f>
        <v/>
      </c>
      <c r="M43" s="243" t="str">
        <f>IF(Eingruppierung!M44="","",Eingruppierung!M44)</f>
        <v/>
      </c>
      <c r="N43" s="243">
        <f>IF(Eingruppierung!N44="","",Eingruppierung!N44)</f>
        <v>0</v>
      </c>
      <c r="O43" s="84" t="str">
        <f>IF(Eingruppierung!O44="","",Eingruppierung!O44)</f>
        <v/>
      </c>
      <c r="P43" s="84" t="str">
        <f>IF(Eingruppierung!P44="","",Eingruppierung!P44)</f>
        <v/>
      </c>
      <c r="Q43" s="83" t="str">
        <f>IF(Eingruppierung!Q44="","",Eingruppierung!Q44)</f>
        <v>keine</v>
      </c>
      <c r="R43" s="82" t="str">
        <f>IF(Eingruppierung!R44="","",Eingruppierung!R44)</f>
        <v>Förderung</v>
      </c>
      <c r="S43" s="81">
        <f>IF(Eingruppierung!S44="","",Eingruppierung!S44)</f>
        <v>0</v>
      </c>
      <c r="T43" s="32"/>
      <c r="U43" s="36"/>
      <c r="V43" s="29"/>
      <c r="W43" s="33"/>
      <c r="X43" s="33"/>
      <c r="Y43" s="33"/>
      <c r="Z43" s="33"/>
      <c r="AA43" s="33"/>
      <c r="AB43" s="33"/>
      <c r="AC43" s="29"/>
      <c r="AD43" s="33"/>
      <c r="AE43" s="33"/>
      <c r="AF43" s="33"/>
      <c r="AG43" s="33"/>
      <c r="AH43" s="33"/>
      <c r="AI43" s="33"/>
      <c r="AJ43" s="29"/>
      <c r="AK43" s="29"/>
      <c r="AL43" s="33"/>
      <c r="AM43" s="33"/>
      <c r="AN43" s="33"/>
      <c r="AO43" s="33"/>
      <c r="AP43" s="33"/>
      <c r="AQ43" s="33"/>
      <c r="AR43" s="28"/>
      <c r="AS43" s="30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1"/>
      <c r="BL43" s="29"/>
      <c r="BM43" s="30"/>
      <c r="BN43" s="29"/>
      <c r="BO43" s="29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</row>
    <row r="44" spans="1:130" s="21" customFormat="1" ht="12.75" customHeight="1" outlineLevel="1" x14ac:dyDescent="0.2">
      <c r="A44" s="43"/>
      <c r="B44" s="252" t="str">
        <f>IF(Eingruppierung!B45="","",Eingruppierung!B45)</f>
        <v/>
      </c>
      <c r="C44" s="251" t="str">
        <f>IF(Eingruppierung!C45="","",Eingruppierung!C45)</f>
        <v/>
      </c>
      <c r="D44" s="250" t="str">
        <f>IF(Eingruppierung!D45="","",Eingruppierung!D45)</f>
        <v/>
      </c>
      <c r="E44" s="248" t="str">
        <f>IF(Eingruppierung!E45="","",Eingruppierung!E45)</f>
        <v/>
      </c>
      <c r="F44" s="249" t="str">
        <f>IF(Eingruppierung!F45="","",Eingruppierung!F45)</f>
        <v/>
      </c>
      <c r="G44" s="248">
        <f>IF(Eingruppierung!G45="","",Eingruppierung!G45)</f>
        <v>0</v>
      </c>
      <c r="H44" s="247" t="str">
        <f>IF(Eingruppierung!H45="","",Eingruppierung!H45)</f>
        <v/>
      </c>
      <c r="I44" s="246" t="str">
        <f>IF(Eingruppierung!I45="","",Eingruppierung!I45)</f>
        <v/>
      </c>
      <c r="J44" s="245" t="str">
        <f>IF(Eingruppierung!J45="","",Eingruppierung!J45)</f>
        <v/>
      </c>
      <c r="K44" s="68" t="str">
        <f t="shared" si="1"/>
        <v/>
      </c>
      <c r="L44" s="244" t="str">
        <f>IF(Eingruppierung!L45="","",Eingruppierung!L45)</f>
        <v/>
      </c>
      <c r="M44" s="243" t="str">
        <f>IF(Eingruppierung!M45="","",Eingruppierung!M45)</f>
        <v/>
      </c>
      <c r="N44" s="243">
        <f>IF(Eingruppierung!N45="","",Eingruppierung!N45)</f>
        <v>0</v>
      </c>
      <c r="O44" s="84" t="str">
        <f>IF(Eingruppierung!O45="","",Eingruppierung!O45)</f>
        <v/>
      </c>
      <c r="P44" s="84" t="str">
        <f>IF(Eingruppierung!P45="","",Eingruppierung!P45)</f>
        <v/>
      </c>
      <c r="Q44" s="83" t="str">
        <f>IF(Eingruppierung!Q45="","",Eingruppierung!Q45)</f>
        <v>keine</v>
      </c>
      <c r="R44" s="82" t="str">
        <f>IF(Eingruppierung!R45="","",Eingruppierung!R45)</f>
        <v>Förderung</v>
      </c>
      <c r="S44" s="81">
        <f>IF(Eingruppierung!S45="","",Eingruppierung!S45)</f>
        <v>0</v>
      </c>
      <c r="T44" s="32"/>
      <c r="U44" s="36"/>
      <c r="V44" s="29"/>
      <c r="W44" s="33"/>
      <c r="X44" s="33"/>
      <c r="Y44" s="33"/>
      <c r="Z44" s="33"/>
      <c r="AA44" s="33"/>
      <c r="AB44" s="33"/>
      <c r="AC44" s="29"/>
      <c r="AD44" s="33"/>
      <c r="AE44" s="33"/>
      <c r="AF44" s="33"/>
      <c r="AG44" s="33"/>
      <c r="AH44" s="33"/>
      <c r="AI44" s="33"/>
      <c r="AJ44" s="29"/>
      <c r="AK44" s="29"/>
      <c r="AL44" s="33"/>
      <c r="AM44" s="33"/>
      <c r="AN44" s="33"/>
      <c r="AO44" s="33"/>
      <c r="AP44" s="33"/>
      <c r="AQ44" s="33"/>
      <c r="AR44" s="28"/>
      <c r="AS44" s="30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1"/>
      <c r="BL44" s="29"/>
      <c r="BM44" s="30"/>
      <c r="BN44" s="29"/>
      <c r="BO44" s="29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</row>
    <row r="45" spans="1:130" s="21" customFormat="1" ht="12.75" customHeight="1" outlineLevel="1" x14ac:dyDescent="0.2">
      <c r="A45" s="43"/>
      <c r="B45" s="252" t="str">
        <f>IF(Eingruppierung!B46="","",Eingruppierung!B46)</f>
        <v/>
      </c>
      <c r="C45" s="253" t="str">
        <f>IF(Eingruppierung!C46="","",Eingruppierung!C46)</f>
        <v/>
      </c>
      <c r="D45" s="250" t="str">
        <f>IF(Eingruppierung!D46="","",Eingruppierung!D46)</f>
        <v/>
      </c>
      <c r="E45" s="248" t="str">
        <f>IF(Eingruppierung!E46="","",Eingruppierung!E46)</f>
        <v/>
      </c>
      <c r="F45" s="249" t="str">
        <f>IF(Eingruppierung!F46="","",Eingruppierung!F46)</f>
        <v/>
      </c>
      <c r="G45" s="248">
        <f>IF(Eingruppierung!G46="","",Eingruppierung!G46)</f>
        <v>0</v>
      </c>
      <c r="H45" s="247" t="str">
        <f>IF(Eingruppierung!H46="","",Eingruppierung!H46)</f>
        <v/>
      </c>
      <c r="I45" s="246" t="str">
        <f>IF(Eingruppierung!I46="","",Eingruppierung!I46)</f>
        <v/>
      </c>
      <c r="J45" s="245" t="str">
        <f>IF(Eingruppierung!J46="","",Eingruppierung!J46)</f>
        <v/>
      </c>
      <c r="K45" s="68" t="str">
        <f t="shared" si="1"/>
        <v/>
      </c>
      <c r="L45" s="244" t="str">
        <f>IF(Eingruppierung!L46="","",Eingruppierung!L46)</f>
        <v/>
      </c>
      <c r="M45" s="243" t="str">
        <f>IF(Eingruppierung!M46="","",Eingruppierung!M46)</f>
        <v/>
      </c>
      <c r="N45" s="243">
        <f>IF(Eingruppierung!N46="","",Eingruppierung!N46)</f>
        <v>0</v>
      </c>
      <c r="O45" s="84" t="str">
        <f>IF(Eingruppierung!O46="","",Eingruppierung!O46)</f>
        <v/>
      </c>
      <c r="P45" s="84" t="str">
        <f>IF(Eingruppierung!P46="","",Eingruppierung!P46)</f>
        <v/>
      </c>
      <c r="Q45" s="83" t="str">
        <f>IF(Eingruppierung!Q46="","",Eingruppierung!Q46)</f>
        <v>keine</v>
      </c>
      <c r="R45" s="82" t="str">
        <f>IF(Eingruppierung!R46="","",Eingruppierung!R46)</f>
        <v>Förderung</v>
      </c>
      <c r="S45" s="81">
        <f>IF(Eingruppierung!S46="","",Eingruppierung!S46)</f>
        <v>0</v>
      </c>
      <c r="T45" s="32"/>
      <c r="U45" s="36"/>
      <c r="V45" s="29"/>
      <c r="W45" s="33"/>
      <c r="X45" s="33"/>
      <c r="Y45" s="33"/>
      <c r="Z45" s="33"/>
      <c r="AA45" s="33"/>
      <c r="AB45" s="33"/>
      <c r="AC45" s="29"/>
      <c r="AD45" s="33"/>
      <c r="AE45" s="33"/>
      <c r="AF45" s="33"/>
      <c r="AG45" s="33"/>
      <c r="AH45" s="33"/>
      <c r="AI45" s="33"/>
      <c r="AJ45" s="29"/>
      <c r="AK45" s="29"/>
      <c r="AL45" s="33"/>
      <c r="AM45" s="33"/>
      <c r="AN45" s="33"/>
      <c r="AO45" s="33"/>
      <c r="AP45" s="33"/>
      <c r="AQ45" s="33"/>
      <c r="AR45" s="28"/>
      <c r="AS45" s="30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1"/>
      <c r="BL45" s="29"/>
      <c r="BM45" s="30"/>
      <c r="BN45" s="29"/>
      <c r="BO45" s="29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</row>
    <row r="46" spans="1:130" s="21" customFormat="1" ht="12.75" customHeight="1" outlineLevel="1" x14ac:dyDescent="0.2">
      <c r="A46" s="43"/>
      <c r="B46" s="252" t="str">
        <f>IF(Eingruppierung!B47="","",Eingruppierung!B47)</f>
        <v/>
      </c>
      <c r="C46" s="253" t="str">
        <f>IF(Eingruppierung!C47="","",Eingruppierung!C47)</f>
        <v/>
      </c>
      <c r="D46" s="250" t="str">
        <f>IF(Eingruppierung!D47="","",Eingruppierung!D47)</f>
        <v/>
      </c>
      <c r="E46" s="248" t="str">
        <f>IF(Eingruppierung!E47="","",Eingruppierung!E47)</f>
        <v/>
      </c>
      <c r="F46" s="249" t="str">
        <f>IF(Eingruppierung!F47="","",Eingruppierung!F47)</f>
        <v/>
      </c>
      <c r="G46" s="248">
        <f>IF(Eingruppierung!G47="","",Eingruppierung!G47)</f>
        <v>0</v>
      </c>
      <c r="H46" s="247" t="str">
        <f>IF(Eingruppierung!H47="","",Eingruppierung!H47)</f>
        <v/>
      </c>
      <c r="I46" s="246" t="str">
        <f>IF(Eingruppierung!I47="","",Eingruppierung!I47)</f>
        <v/>
      </c>
      <c r="J46" s="245" t="str">
        <f>IF(Eingruppierung!J47="","",Eingruppierung!J47)</f>
        <v/>
      </c>
      <c r="K46" s="68" t="str">
        <f t="shared" si="1"/>
        <v/>
      </c>
      <c r="L46" s="244" t="str">
        <f>IF(Eingruppierung!L47="","",Eingruppierung!L47)</f>
        <v/>
      </c>
      <c r="M46" s="243" t="str">
        <f>IF(Eingruppierung!M47="","",Eingruppierung!M47)</f>
        <v/>
      </c>
      <c r="N46" s="243">
        <f>IF(Eingruppierung!N47="","",Eingruppierung!N47)</f>
        <v>0</v>
      </c>
      <c r="O46" s="84" t="str">
        <f>IF(Eingruppierung!O47="","",Eingruppierung!O47)</f>
        <v/>
      </c>
      <c r="P46" s="84" t="str">
        <f>IF(Eingruppierung!P47="","",Eingruppierung!P47)</f>
        <v/>
      </c>
      <c r="Q46" s="83" t="str">
        <f>IF(Eingruppierung!Q47="","",Eingruppierung!Q47)</f>
        <v>keine</v>
      </c>
      <c r="R46" s="82" t="str">
        <f>IF(Eingruppierung!R47="","",Eingruppierung!R47)</f>
        <v>Förderung</v>
      </c>
      <c r="S46" s="81">
        <f>IF(Eingruppierung!S47="","",Eingruppierung!S47)</f>
        <v>0</v>
      </c>
      <c r="T46" s="32"/>
      <c r="U46" s="36"/>
      <c r="V46" s="29"/>
      <c r="W46" s="33"/>
      <c r="X46" s="33"/>
      <c r="Y46" s="33"/>
      <c r="Z46" s="33"/>
      <c r="AA46" s="33"/>
      <c r="AB46" s="33"/>
      <c r="AC46" s="29"/>
      <c r="AD46" s="33"/>
      <c r="AE46" s="33"/>
      <c r="AF46" s="33"/>
      <c r="AG46" s="33"/>
      <c r="AH46" s="33"/>
      <c r="AI46" s="33"/>
      <c r="AJ46" s="29"/>
      <c r="AK46" s="29"/>
      <c r="AL46" s="33"/>
      <c r="AM46" s="33"/>
      <c r="AN46" s="33"/>
      <c r="AO46" s="33"/>
      <c r="AP46" s="33"/>
      <c r="AQ46" s="33"/>
      <c r="AR46" s="28"/>
      <c r="AS46" s="30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1"/>
      <c r="BL46" s="29"/>
      <c r="BM46" s="30"/>
      <c r="BN46" s="29"/>
      <c r="BO46" s="29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</row>
    <row r="47" spans="1:130" s="21" customFormat="1" ht="12.75" customHeight="1" outlineLevel="1" x14ac:dyDescent="0.2">
      <c r="A47" s="43"/>
      <c r="B47" s="252" t="str">
        <f>IF(Eingruppierung!B48="","",Eingruppierung!B48)</f>
        <v/>
      </c>
      <c r="C47" s="251" t="str">
        <f>IF(Eingruppierung!C48="","",Eingruppierung!C48)</f>
        <v/>
      </c>
      <c r="D47" s="250" t="str">
        <f>IF(Eingruppierung!D48="","",Eingruppierung!D48)</f>
        <v/>
      </c>
      <c r="E47" s="248" t="str">
        <f>IF(Eingruppierung!E48="","",Eingruppierung!E48)</f>
        <v/>
      </c>
      <c r="F47" s="249" t="str">
        <f>IF(Eingruppierung!F48="","",Eingruppierung!F48)</f>
        <v/>
      </c>
      <c r="G47" s="248">
        <f>IF(Eingruppierung!G48="","",Eingruppierung!G48)</f>
        <v>0</v>
      </c>
      <c r="H47" s="247" t="str">
        <f>IF(Eingruppierung!H48="","",Eingruppierung!H48)</f>
        <v/>
      </c>
      <c r="I47" s="246" t="str">
        <f>IF(Eingruppierung!I48="","",Eingruppierung!I48)</f>
        <v/>
      </c>
      <c r="J47" s="245" t="str">
        <f>IF(Eingruppierung!J48="","",Eingruppierung!J48)</f>
        <v/>
      </c>
      <c r="K47" s="68" t="str">
        <f t="shared" si="1"/>
        <v/>
      </c>
      <c r="L47" s="244" t="str">
        <f>IF(Eingruppierung!L48="","",Eingruppierung!L48)</f>
        <v/>
      </c>
      <c r="M47" s="243" t="str">
        <f>IF(Eingruppierung!M48="","",Eingruppierung!M48)</f>
        <v/>
      </c>
      <c r="N47" s="243">
        <f>IF(Eingruppierung!N48="","",Eingruppierung!N48)</f>
        <v>0</v>
      </c>
      <c r="O47" s="84" t="str">
        <f>IF(Eingruppierung!O48="","",Eingruppierung!O48)</f>
        <v/>
      </c>
      <c r="P47" s="84" t="str">
        <f>IF(Eingruppierung!P48="","",Eingruppierung!P48)</f>
        <v/>
      </c>
      <c r="Q47" s="83" t="str">
        <f>IF(Eingruppierung!Q48="","",Eingruppierung!Q48)</f>
        <v>keine</v>
      </c>
      <c r="R47" s="82" t="str">
        <f>IF(Eingruppierung!R48="","",Eingruppierung!R48)</f>
        <v>Förderung</v>
      </c>
      <c r="S47" s="81">
        <f>IF(Eingruppierung!S48="","",Eingruppierung!S48)</f>
        <v>0</v>
      </c>
      <c r="T47" s="32"/>
      <c r="U47" s="36"/>
      <c r="V47" s="29"/>
      <c r="W47" s="33"/>
      <c r="X47" s="33"/>
      <c r="Y47" s="33"/>
      <c r="Z47" s="33"/>
      <c r="AA47" s="33"/>
      <c r="AB47" s="33"/>
      <c r="AC47" s="29"/>
      <c r="AD47" s="33"/>
      <c r="AE47" s="33"/>
      <c r="AF47" s="33"/>
      <c r="AG47" s="33"/>
      <c r="AH47" s="33"/>
      <c r="AI47" s="33"/>
      <c r="AJ47" s="29"/>
      <c r="AK47" s="29"/>
      <c r="AL47" s="33"/>
      <c r="AM47" s="33"/>
      <c r="AN47" s="33"/>
      <c r="AO47" s="33"/>
      <c r="AP47" s="33"/>
      <c r="AQ47" s="33"/>
      <c r="AR47" s="28"/>
      <c r="AS47" s="30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1"/>
      <c r="BL47" s="29"/>
      <c r="BM47" s="30"/>
      <c r="BN47" s="29"/>
      <c r="BO47" s="29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</row>
    <row r="48" spans="1:130" s="21" customFormat="1" ht="12.75" customHeight="1" outlineLevel="1" x14ac:dyDescent="0.2">
      <c r="A48" s="43"/>
      <c r="B48" s="252" t="str">
        <f>IF(Eingruppierung!B49="","",Eingruppierung!B49)</f>
        <v/>
      </c>
      <c r="C48" s="253" t="str">
        <f>IF(Eingruppierung!C49="","",Eingruppierung!C49)</f>
        <v/>
      </c>
      <c r="D48" s="250" t="str">
        <f>IF(Eingruppierung!D49="","",Eingruppierung!D49)</f>
        <v/>
      </c>
      <c r="E48" s="248" t="str">
        <f>IF(Eingruppierung!E49="","",Eingruppierung!E49)</f>
        <v/>
      </c>
      <c r="F48" s="249" t="str">
        <f>IF(Eingruppierung!F49="","",Eingruppierung!F49)</f>
        <v/>
      </c>
      <c r="G48" s="248">
        <f>IF(Eingruppierung!G49="","",Eingruppierung!G49)</f>
        <v>0</v>
      </c>
      <c r="H48" s="247" t="str">
        <f>IF(Eingruppierung!H49="","",Eingruppierung!H49)</f>
        <v/>
      </c>
      <c r="I48" s="246" t="str">
        <f>IF(Eingruppierung!I49="","",Eingruppierung!I49)</f>
        <v/>
      </c>
      <c r="J48" s="245" t="str">
        <f>IF(Eingruppierung!J49="","",Eingruppierung!J49)</f>
        <v/>
      </c>
      <c r="K48" s="68" t="str">
        <f t="shared" si="1"/>
        <v/>
      </c>
      <c r="L48" s="244" t="str">
        <f>IF(Eingruppierung!L49="","",Eingruppierung!L49)</f>
        <v/>
      </c>
      <c r="M48" s="243" t="str">
        <f>IF(Eingruppierung!M49="","",Eingruppierung!M49)</f>
        <v/>
      </c>
      <c r="N48" s="243">
        <f>IF(Eingruppierung!N49="","",Eingruppierung!N49)</f>
        <v>0</v>
      </c>
      <c r="O48" s="84" t="str">
        <f>IF(Eingruppierung!O49="","",Eingruppierung!O49)</f>
        <v/>
      </c>
      <c r="P48" s="84" t="str">
        <f>IF(Eingruppierung!P49="","",Eingruppierung!P49)</f>
        <v/>
      </c>
      <c r="Q48" s="83" t="str">
        <f>IF(Eingruppierung!Q49="","",Eingruppierung!Q49)</f>
        <v>keine</v>
      </c>
      <c r="R48" s="82" t="str">
        <f>IF(Eingruppierung!R49="","",Eingruppierung!R49)</f>
        <v>Förderung</v>
      </c>
      <c r="S48" s="81">
        <f>IF(Eingruppierung!S49="","",Eingruppierung!S49)</f>
        <v>0</v>
      </c>
      <c r="T48" s="32"/>
      <c r="U48" s="36"/>
      <c r="V48" s="29"/>
      <c r="W48" s="33"/>
      <c r="X48" s="33"/>
      <c r="Y48" s="33"/>
      <c r="Z48" s="33"/>
      <c r="AA48" s="33"/>
      <c r="AB48" s="33"/>
      <c r="AC48" s="29"/>
      <c r="AD48" s="33"/>
      <c r="AE48" s="33"/>
      <c r="AF48" s="33"/>
      <c r="AG48" s="33"/>
      <c r="AH48" s="33"/>
      <c r="AI48" s="33"/>
      <c r="AJ48" s="29"/>
      <c r="AK48" s="29"/>
      <c r="AL48" s="33"/>
      <c r="AM48" s="33"/>
      <c r="AN48" s="33"/>
      <c r="AO48" s="33"/>
      <c r="AP48" s="33"/>
      <c r="AQ48" s="33"/>
      <c r="AR48" s="28"/>
      <c r="AS48" s="30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1"/>
      <c r="BL48" s="29"/>
      <c r="BM48" s="30"/>
      <c r="BN48" s="29"/>
      <c r="BO48" s="29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</row>
    <row r="49" spans="1:130" s="21" customFormat="1" ht="12.75" customHeight="1" outlineLevel="1" x14ac:dyDescent="0.2">
      <c r="A49" s="43"/>
      <c r="B49" s="252" t="str">
        <f>IF(Eingruppierung!B50="","",Eingruppierung!B50)</f>
        <v/>
      </c>
      <c r="C49" s="253" t="str">
        <f>IF(Eingruppierung!C50="","",Eingruppierung!C50)</f>
        <v/>
      </c>
      <c r="D49" s="250" t="str">
        <f>IF(Eingruppierung!D50="","",Eingruppierung!D50)</f>
        <v/>
      </c>
      <c r="E49" s="248" t="str">
        <f>IF(Eingruppierung!E50="","",Eingruppierung!E50)</f>
        <v/>
      </c>
      <c r="F49" s="249" t="str">
        <f>IF(Eingruppierung!F50="","",Eingruppierung!F50)</f>
        <v/>
      </c>
      <c r="G49" s="248">
        <f>IF(Eingruppierung!G50="","",Eingruppierung!G50)</f>
        <v>0</v>
      </c>
      <c r="H49" s="247" t="str">
        <f>IF(Eingruppierung!H50="","",Eingruppierung!H50)</f>
        <v/>
      </c>
      <c r="I49" s="246" t="str">
        <f>IF(Eingruppierung!I50="","",Eingruppierung!I50)</f>
        <v/>
      </c>
      <c r="J49" s="245" t="str">
        <f>IF(Eingruppierung!J50="","",Eingruppierung!J50)</f>
        <v/>
      </c>
      <c r="K49" s="68" t="str">
        <f t="shared" si="1"/>
        <v/>
      </c>
      <c r="L49" s="244" t="str">
        <f>IF(Eingruppierung!L50="","",Eingruppierung!L50)</f>
        <v/>
      </c>
      <c r="M49" s="243" t="str">
        <f>IF(Eingruppierung!M50="","",Eingruppierung!M50)</f>
        <v/>
      </c>
      <c r="N49" s="243">
        <f>IF(Eingruppierung!N50="","",Eingruppierung!N50)</f>
        <v>0</v>
      </c>
      <c r="O49" s="84" t="str">
        <f>IF(Eingruppierung!O50="","",Eingruppierung!O50)</f>
        <v/>
      </c>
      <c r="P49" s="84" t="str">
        <f>IF(Eingruppierung!P50="","",Eingruppierung!P50)</f>
        <v/>
      </c>
      <c r="Q49" s="83" t="str">
        <f>IF(Eingruppierung!Q50="","",Eingruppierung!Q50)</f>
        <v>keine</v>
      </c>
      <c r="R49" s="82" t="str">
        <f>IF(Eingruppierung!R50="","",Eingruppierung!R50)</f>
        <v>Förderung</v>
      </c>
      <c r="S49" s="81">
        <f>IF(Eingruppierung!S50="","",Eingruppierung!S50)</f>
        <v>0</v>
      </c>
      <c r="T49" s="32"/>
      <c r="U49" s="36"/>
      <c r="V49" s="29"/>
      <c r="W49" s="33"/>
      <c r="X49" s="33"/>
      <c r="Y49" s="33"/>
      <c r="Z49" s="33"/>
      <c r="AA49" s="33"/>
      <c r="AB49" s="33"/>
      <c r="AC49" s="29"/>
      <c r="AD49" s="33"/>
      <c r="AE49" s="33"/>
      <c r="AF49" s="33"/>
      <c r="AG49" s="33"/>
      <c r="AH49" s="33"/>
      <c r="AI49" s="33"/>
      <c r="AJ49" s="29"/>
      <c r="AK49" s="29"/>
      <c r="AL49" s="33"/>
      <c r="AM49" s="33"/>
      <c r="AN49" s="33"/>
      <c r="AO49" s="33"/>
      <c r="AP49" s="33"/>
      <c r="AQ49" s="33"/>
      <c r="AR49" s="28"/>
      <c r="AS49" s="30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1"/>
      <c r="BL49" s="29"/>
      <c r="BM49" s="30"/>
      <c r="BN49" s="29"/>
      <c r="BO49" s="29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</row>
    <row r="50" spans="1:130" s="21" customFormat="1" ht="12.75" customHeight="1" outlineLevel="1" x14ac:dyDescent="0.2">
      <c r="A50" s="43"/>
      <c r="B50" s="252" t="str">
        <f>IF(Eingruppierung!B51="","",Eingruppierung!B51)</f>
        <v/>
      </c>
      <c r="C50" s="251" t="str">
        <f>IF(Eingruppierung!C51="","",Eingruppierung!C51)</f>
        <v/>
      </c>
      <c r="D50" s="250" t="str">
        <f>IF(Eingruppierung!D51="","",Eingruppierung!D51)</f>
        <v/>
      </c>
      <c r="E50" s="248" t="str">
        <f>IF(Eingruppierung!E51="","",Eingruppierung!E51)</f>
        <v/>
      </c>
      <c r="F50" s="249" t="str">
        <f>IF(Eingruppierung!F51="","",Eingruppierung!F51)</f>
        <v/>
      </c>
      <c r="G50" s="248">
        <f>IF(Eingruppierung!G51="","",Eingruppierung!G51)</f>
        <v>0</v>
      </c>
      <c r="H50" s="247" t="str">
        <f>IF(Eingruppierung!H51="","",Eingruppierung!H51)</f>
        <v/>
      </c>
      <c r="I50" s="246" t="str">
        <f>IF(Eingruppierung!I51="","",Eingruppierung!I51)</f>
        <v/>
      </c>
      <c r="J50" s="245" t="str">
        <f>IF(Eingruppierung!J51="","",Eingruppierung!J51)</f>
        <v/>
      </c>
      <c r="K50" s="68" t="str">
        <f t="shared" si="1"/>
        <v/>
      </c>
      <c r="L50" s="244" t="str">
        <f>IF(Eingruppierung!L51="","",Eingruppierung!L51)</f>
        <v/>
      </c>
      <c r="M50" s="243" t="str">
        <f>IF(Eingruppierung!M51="","",Eingruppierung!M51)</f>
        <v/>
      </c>
      <c r="N50" s="243">
        <f>IF(Eingruppierung!N51="","",Eingruppierung!N51)</f>
        <v>0</v>
      </c>
      <c r="O50" s="84" t="str">
        <f>IF(Eingruppierung!O51="","",Eingruppierung!O51)</f>
        <v/>
      </c>
      <c r="P50" s="84" t="str">
        <f>IF(Eingruppierung!P51="","",Eingruppierung!P51)</f>
        <v/>
      </c>
      <c r="Q50" s="83" t="str">
        <f>IF(Eingruppierung!Q51="","",Eingruppierung!Q51)</f>
        <v>keine</v>
      </c>
      <c r="R50" s="82" t="str">
        <f>IF(Eingruppierung!R51="","",Eingruppierung!R51)</f>
        <v>Förderung</v>
      </c>
      <c r="S50" s="81">
        <f>IF(Eingruppierung!S51="","",Eingruppierung!S51)</f>
        <v>0</v>
      </c>
      <c r="T50" s="32"/>
      <c r="U50" s="36"/>
      <c r="V50" s="29"/>
      <c r="W50" s="33"/>
      <c r="X50" s="33"/>
      <c r="Y50" s="33"/>
      <c r="Z50" s="33"/>
      <c r="AA50" s="33"/>
      <c r="AB50" s="33"/>
      <c r="AC50" s="29"/>
      <c r="AD50" s="33"/>
      <c r="AE50" s="33"/>
      <c r="AF50" s="33"/>
      <c r="AG50" s="33"/>
      <c r="AH50" s="33"/>
      <c r="AI50" s="33"/>
      <c r="AJ50" s="29"/>
      <c r="AK50" s="29"/>
      <c r="AL50" s="33"/>
      <c r="AM50" s="33"/>
      <c r="AN50" s="33"/>
      <c r="AO50" s="33"/>
      <c r="AP50" s="33"/>
      <c r="AQ50" s="33"/>
      <c r="AR50" s="28"/>
      <c r="AS50" s="30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1"/>
      <c r="BL50" s="29"/>
      <c r="BM50" s="30"/>
      <c r="BN50" s="29"/>
      <c r="BO50" s="29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</row>
    <row r="51" spans="1:130" s="21" customFormat="1" ht="12.75" customHeight="1" outlineLevel="1" thickBot="1" x14ac:dyDescent="0.25">
      <c r="A51" s="43"/>
      <c r="B51" s="242" t="str">
        <f>IF(Eingruppierung!B52="","",Eingruppierung!B52)</f>
        <v/>
      </c>
      <c r="C51" s="241" t="str">
        <f>IF(Eingruppierung!C52="","",Eingruppierung!C52)</f>
        <v/>
      </c>
      <c r="D51" s="240" t="str">
        <f>IF(Eingruppierung!D52="","",Eingruppierung!D52)</f>
        <v/>
      </c>
      <c r="E51" s="238" t="str">
        <f>IF(Eingruppierung!E52="","",Eingruppierung!E52)</f>
        <v/>
      </c>
      <c r="F51" s="239" t="str">
        <f>IF(Eingruppierung!F52="","",Eingruppierung!F52)</f>
        <v/>
      </c>
      <c r="G51" s="238">
        <f>IF(Eingruppierung!G52="","",Eingruppierung!G52)</f>
        <v>0</v>
      </c>
      <c r="H51" s="237" t="str">
        <f>IF(Eingruppierung!H52="","",Eingruppierung!H52)</f>
        <v/>
      </c>
      <c r="I51" s="236" t="str">
        <f>IF(Eingruppierung!I52="","",Eingruppierung!I52)</f>
        <v/>
      </c>
      <c r="J51" s="235" t="str">
        <f>IF(Eingruppierung!J52="","",Eingruppierung!J52)</f>
        <v/>
      </c>
      <c r="K51" s="68" t="str">
        <f t="shared" si="1"/>
        <v/>
      </c>
      <c r="L51" s="234" t="str">
        <f>IF(Eingruppierung!L52="","",Eingruppierung!L52)</f>
        <v/>
      </c>
      <c r="M51" s="233" t="str">
        <f>IF(Eingruppierung!M52="","",Eingruppierung!M52)</f>
        <v/>
      </c>
      <c r="N51" s="233">
        <f>IF(Eingruppierung!N52="","",Eingruppierung!N52)</f>
        <v>0</v>
      </c>
      <c r="O51" s="65" t="str">
        <f>IF(Eingruppierung!O52="","",Eingruppierung!O52)</f>
        <v/>
      </c>
      <c r="P51" s="65" t="str">
        <f>IF(Eingruppierung!P52="","",Eingruppierung!P52)</f>
        <v/>
      </c>
      <c r="Q51" s="64" t="str">
        <f>IF(Eingruppierung!Q52="","",Eingruppierung!Q52)</f>
        <v>keine</v>
      </c>
      <c r="R51" s="63" t="str">
        <f>IF(Eingruppierung!R52="","",Eingruppierung!R52)</f>
        <v>Förderung</v>
      </c>
      <c r="S51" s="62">
        <f>IF(Eingruppierung!S52="","",Eingruppierung!S52)</f>
        <v>0</v>
      </c>
      <c r="T51" s="32"/>
      <c r="U51" s="36"/>
      <c r="V51" s="29"/>
      <c r="W51" s="33"/>
      <c r="X51" s="33"/>
      <c r="Y51" s="33"/>
      <c r="Z51" s="33"/>
      <c r="AA51" s="33"/>
      <c r="AB51" s="33"/>
      <c r="AC51" s="29"/>
      <c r="AD51" s="33"/>
      <c r="AE51" s="33"/>
      <c r="AF51" s="33"/>
      <c r="AG51" s="33"/>
      <c r="AH51" s="33"/>
      <c r="AI51" s="33"/>
      <c r="AJ51" s="29"/>
      <c r="AK51" s="29"/>
      <c r="AL51" s="33"/>
      <c r="AM51" s="33"/>
      <c r="AN51" s="33"/>
      <c r="AO51" s="33"/>
      <c r="AP51" s="33"/>
      <c r="AQ51" s="33"/>
      <c r="AR51" s="28"/>
      <c r="AS51" s="30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1"/>
      <c r="BL51" s="29"/>
      <c r="BM51" s="30"/>
      <c r="BN51" s="29"/>
      <c r="BO51" s="29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</row>
    <row r="52" spans="1:130" s="21" customFormat="1" ht="9" customHeight="1" x14ac:dyDescent="0.2">
      <c r="B52" s="29"/>
      <c r="C52" s="28"/>
      <c r="D52" s="28"/>
      <c r="E52" s="145"/>
      <c r="F52" s="145"/>
      <c r="G52" s="145"/>
      <c r="H52" s="145"/>
      <c r="I52" s="144"/>
      <c r="J52" s="144"/>
      <c r="K52" s="614"/>
      <c r="L52" s="614"/>
      <c r="M52" s="614"/>
      <c r="N52" s="614"/>
      <c r="O52" s="614"/>
      <c r="P52" s="38"/>
      <c r="Q52" s="38"/>
      <c r="R52" s="38"/>
      <c r="S52" s="38"/>
      <c r="T52" s="38"/>
      <c r="U52" s="143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</row>
    <row r="53" spans="1:130" s="25" customFormat="1" ht="17.25" customHeight="1" outlineLevel="1" x14ac:dyDescent="0.2">
      <c r="B53" s="608">
        <f>IF(Eingruppierung!B55="","",Eingruppierung!B55)</f>
        <v>0</v>
      </c>
      <c r="C53" s="608"/>
      <c r="D53" s="609"/>
      <c r="E53" s="609"/>
      <c r="F53" s="609"/>
      <c r="G53" s="609"/>
      <c r="H53" s="609"/>
      <c r="I53" s="609"/>
      <c r="J53" s="609"/>
      <c r="K53" s="609"/>
      <c r="L53" s="609"/>
      <c r="M53" s="609"/>
      <c r="N53" s="29"/>
      <c r="O53" s="141"/>
      <c r="P53" s="141"/>
      <c r="Q53" s="141"/>
      <c r="R53" s="141"/>
      <c r="S53" s="20"/>
      <c r="T53" s="140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</row>
    <row r="54" spans="1:130" s="21" customFormat="1" ht="7.5" customHeight="1" outlineLevel="1" thickBot="1" x14ac:dyDescent="0.25">
      <c r="B54" s="142"/>
      <c r="E54" s="23"/>
      <c r="F54" s="27"/>
      <c r="G54" s="23"/>
      <c r="I54" s="23"/>
      <c r="K54" s="28"/>
      <c r="L54" s="28"/>
      <c r="M54" s="28"/>
      <c r="N54" s="28"/>
      <c r="O54" s="141"/>
      <c r="P54" s="141"/>
      <c r="Q54" s="141"/>
      <c r="R54" s="141"/>
      <c r="S54" s="20"/>
      <c r="T54" s="140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</row>
    <row r="55" spans="1:130" s="25" customFormat="1" ht="65.099999999999994" customHeight="1" outlineLevel="1" thickBot="1" x14ac:dyDescent="0.25">
      <c r="B55" s="139" t="s">
        <v>14</v>
      </c>
      <c r="C55" s="138" t="s">
        <v>15</v>
      </c>
      <c r="D55" s="137" t="s">
        <v>159</v>
      </c>
      <c r="E55" s="136" t="s">
        <v>158</v>
      </c>
      <c r="F55" s="136" t="s">
        <v>157</v>
      </c>
      <c r="G55" s="135" t="s">
        <v>156</v>
      </c>
      <c r="H55" s="134" t="s">
        <v>16</v>
      </c>
      <c r="I55" s="133" t="s">
        <v>17</v>
      </c>
      <c r="J55" s="168" t="s">
        <v>155</v>
      </c>
      <c r="K55" s="119"/>
      <c r="L55" s="131" t="s">
        <v>154</v>
      </c>
      <c r="M55" s="130" t="s">
        <v>153</v>
      </c>
      <c r="N55" s="130" t="s">
        <v>152</v>
      </c>
      <c r="O55" s="129" t="s">
        <v>151</v>
      </c>
      <c r="P55" s="129" t="s">
        <v>150</v>
      </c>
      <c r="Q55" s="128" t="s">
        <v>149</v>
      </c>
      <c r="R55" s="127" t="s">
        <v>148</v>
      </c>
      <c r="S55" s="126" t="s">
        <v>147</v>
      </c>
      <c r="T55" s="119"/>
      <c r="U55" s="117"/>
      <c r="V55" s="120"/>
      <c r="W55" s="29"/>
      <c r="X55" s="29"/>
      <c r="Y55" s="29"/>
      <c r="Z55" s="29"/>
      <c r="AA55" s="29"/>
      <c r="AB55" s="29"/>
      <c r="AC55" s="120"/>
      <c r="AD55" s="29"/>
      <c r="AE55" s="29"/>
      <c r="AF55" s="29"/>
      <c r="AG55" s="29"/>
      <c r="AH55" s="29"/>
      <c r="AI55" s="29"/>
      <c r="AJ55" s="29"/>
      <c r="AK55" s="120"/>
      <c r="AL55" s="29"/>
      <c r="AM55" s="29"/>
      <c r="AN55" s="29"/>
      <c r="AO55" s="29"/>
      <c r="AP55" s="29"/>
      <c r="AQ55" s="29"/>
      <c r="AR55" s="29"/>
      <c r="AS55" s="117"/>
      <c r="AT55" s="119"/>
      <c r="AU55" s="119"/>
      <c r="AV55" s="117"/>
      <c r="AW55" s="117"/>
      <c r="AX55" s="117"/>
      <c r="AY55" s="117"/>
      <c r="AZ55" s="119"/>
      <c r="BA55" s="119"/>
      <c r="BB55" s="117"/>
      <c r="BC55" s="117"/>
      <c r="BD55" s="117"/>
      <c r="BE55" s="117"/>
      <c r="BF55" s="118"/>
      <c r="BG55" s="117"/>
      <c r="BH55" s="117"/>
      <c r="BI55" s="117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</row>
    <row r="56" spans="1:130" s="25" customFormat="1" ht="12.75" customHeight="1" outlineLevel="1" x14ac:dyDescent="0.2">
      <c r="A56" s="116"/>
      <c r="B56" s="263" t="str">
        <f>IF(Eingruppierung!B58="","",Eingruppierung!B58)</f>
        <v/>
      </c>
      <c r="C56" s="262" t="str">
        <f>IF(Eingruppierung!C58="","",Eingruppierung!C58)</f>
        <v/>
      </c>
      <c r="D56" s="261" t="str">
        <f>IF(Eingruppierung!D58="","",Eingruppierung!D58)</f>
        <v/>
      </c>
      <c r="E56" s="259" t="str">
        <f>IF(Eingruppierung!E58="","",Eingruppierung!E58)</f>
        <v/>
      </c>
      <c r="F56" s="260" t="str">
        <f>IF(Eingruppierung!F58="","",Eingruppierung!F58)</f>
        <v/>
      </c>
      <c r="G56" s="259">
        <f>IF(Eingruppierung!G58="","",Eingruppierung!G58)</f>
        <v>0</v>
      </c>
      <c r="H56" s="258" t="str">
        <f>IF(Eingruppierung!H58="","",Eingruppierung!H58)</f>
        <v/>
      </c>
      <c r="I56" s="257" t="str">
        <f>IF(Eingruppierung!I58="","",Eingruppierung!I58)</f>
        <v/>
      </c>
      <c r="J56" s="256" t="str">
        <f>IF(Eingruppierung!J58="","",Eingruppierung!J58)</f>
        <v/>
      </c>
      <c r="K56" s="68" t="str">
        <f t="shared" ref="K56:K66" si="2">IF(AND(H56="",I56=""),"",IF(OR(H56&lt;$H$11,H56&gt;$I$11,I56&lt;H56,I56&lt;$H$11,I56&gt;$I$11),"!!!",""))</f>
        <v/>
      </c>
      <c r="L56" s="255" t="str">
        <f>IF(Eingruppierung!L58="","",Eingruppierung!L58)</f>
        <v/>
      </c>
      <c r="M56" s="254" t="str">
        <f>IF(Eingruppierung!M58="","",Eingruppierung!M58)</f>
        <v/>
      </c>
      <c r="N56" s="254">
        <f>IF(Eingruppierung!N58="","",Eingruppierung!N58)</f>
        <v>0</v>
      </c>
      <c r="O56" s="105" t="str">
        <f>IF(Eingruppierung!O58="","",Eingruppierung!O58)</f>
        <v/>
      </c>
      <c r="P56" s="105" t="str">
        <f>IF(Eingruppierung!P58="","",Eingruppierung!P58)</f>
        <v/>
      </c>
      <c r="Q56" s="104" t="str">
        <f>IF(Eingruppierung!Q58="","",Eingruppierung!Q58)</f>
        <v>keine</v>
      </c>
      <c r="R56" s="103" t="str">
        <f>IF(Eingruppierung!R58="","",Eingruppierung!R58)</f>
        <v>Förderung</v>
      </c>
      <c r="S56" s="102">
        <f>IF(Eingruppierung!S58="","",Eingruppierung!S58)</f>
        <v>0</v>
      </c>
      <c r="T56" s="32"/>
      <c r="U56" s="36"/>
      <c r="V56" s="29"/>
      <c r="W56" s="33"/>
      <c r="X56" s="33"/>
      <c r="Y56" s="33"/>
      <c r="Z56" s="33"/>
      <c r="AA56" s="33"/>
      <c r="AB56" s="33"/>
      <c r="AC56" s="29"/>
      <c r="AD56" s="33"/>
      <c r="AE56" s="33"/>
      <c r="AF56" s="33"/>
      <c r="AG56" s="33"/>
      <c r="AH56" s="33"/>
      <c r="AI56" s="33"/>
      <c r="AJ56" s="29"/>
      <c r="AK56" s="29"/>
      <c r="AL56" s="33"/>
      <c r="AM56" s="33"/>
      <c r="AN56" s="33"/>
      <c r="AO56" s="33"/>
      <c r="AP56" s="33"/>
      <c r="AQ56" s="33"/>
      <c r="AR56" s="29"/>
      <c r="AS56" s="30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1"/>
      <c r="BL56" s="29"/>
      <c r="BM56" s="30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</row>
    <row r="57" spans="1:130" s="21" customFormat="1" ht="12.75" customHeight="1" outlineLevel="1" x14ac:dyDescent="0.2">
      <c r="A57" s="43"/>
      <c r="B57" s="252" t="str">
        <f>IF(Eingruppierung!B59="","",Eingruppierung!B59)</f>
        <v/>
      </c>
      <c r="C57" s="253" t="str">
        <f>IF(Eingruppierung!C59="","",Eingruppierung!C59)</f>
        <v/>
      </c>
      <c r="D57" s="250" t="str">
        <f>IF(Eingruppierung!D59="","",Eingruppierung!D59)</f>
        <v/>
      </c>
      <c r="E57" s="248" t="str">
        <f>IF(Eingruppierung!E59="","",Eingruppierung!E59)</f>
        <v/>
      </c>
      <c r="F57" s="249" t="str">
        <f>IF(Eingruppierung!F59="","",Eingruppierung!F59)</f>
        <v/>
      </c>
      <c r="G57" s="248">
        <f>IF(Eingruppierung!G59="","",Eingruppierung!G59)</f>
        <v>0</v>
      </c>
      <c r="H57" s="247" t="str">
        <f>IF(Eingruppierung!H59="","",Eingruppierung!H59)</f>
        <v/>
      </c>
      <c r="I57" s="246" t="str">
        <f>IF(Eingruppierung!I59="","",Eingruppierung!I59)</f>
        <v/>
      </c>
      <c r="J57" s="245" t="str">
        <f>IF(Eingruppierung!J59="","",Eingruppierung!J59)</f>
        <v/>
      </c>
      <c r="K57" s="68" t="str">
        <f t="shared" si="2"/>
        <v/>
      </c>
      <c r="L57" s="244" t="str">
        <f>IF(Eingruppierung!L59="","",Eingruppierung!L59)</f>
        <v/>
      </c>
      <c r="M57" s="243" t="str">
        <f>IF(Eingruppierung!M59="","",Eingruppierung!M59)</f>
        <v/>
      </c>
      <c r="N57" s="243">
        <f>IF(Eingruppierung!N59="","",Eingruppierung!N59)</f>
        <v>0</v>
      </c>
      <c r="O57" s="84" t="str">
        <f>IF(Eingruppierung!O59="","",Eingruppierung!O59)</f>
        <v/>
      </c>
      <c r="P57" s="84" t="str">
        <f>IF(Eingruppierung!P59="","",Eingruppierung!P59)</f>
        <v/>
      </c>
      <c r="Q57" s="83" t="str">
        <f>IF(Eingruppierung!Q59="","",Eingruppierung!Q59)</f>
        <v>keine</v>
      </c>
      <c r="R57" s="82" t="str">
        <f>IF(Eingruppierung!R59="","",Eingruppierung!R59)</f>
        <v>Förderung</v>
      </c>
      <c r="S57" s="81">
        <f>IF(Eingruppierung!S59="","",Eingruppierung!S59)</f>
        <v>0</v>
      </c>
      <c r="T57" s="32"/>
      <c r="U57" s="36"/>
      <c r="V57" s="29"/>
      <c r="W57" s="33"/>
      <c r="X57" s="33"/>
      <c r="Y57" s="33"/>
      <c r="Z57" s="33"/>
      <c r="AA57" s="33"/>
      <c r="AB57" s="33"/>
      <c r="AC57" s="29"/>
      <c r="AD57" s="33"/>
      <c r="AE57" s="33"/>
      <c r="AF57" s="33"/>
      <c r="AG57" s="33"/>
      <c r="AH57" s="33"/>
      <c r="AI57" s="33"/>
      <c r="AJ57" s="29"/>
      <c r="AK57" s="29"/>
      <c r="AL57" s="33"/>
      <c r="AM57" s="33"/>
      <c r="AN57" s="33"/>
      <c r="AO57" s="33"/>
      <c r="AP57" s="33"/>
      <c r="AQ57" s="33"/>
      <c r="AR57" s="28"/>
      <c r="AS57" s="30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1"/>
      <c r="BL57" s="29"/>
      <c r="BM57" s="30"/>
      <c r="BN57" s="29"/>
      <c r="BO57" s="29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</row>
    <row r="58" spans="1:130" s="21" customFormat="1" ht="12.75" customHeight="1" outlineLevel="1" x14ac:dyDescent="0.2">
      <c r="A58" s="43"/>
      <c r="B58" s="252" t="str">
        <f>IF(Eingruppierung!B60="","",Eingruppierung!B60)</f>
        <v/>
      </c>
      <c r="C58" s="253" t="str">
        <f>IF(Eingruppierung!C60="","",Eingruppierung!C60)</f>
        <v/>
      </c>
      <c r="D58" s="250" t="str">
        <f>IF(Eingruppierung!D60="","",Eingruppierung!D60)</f>
        <v/>
      </c>
      <c r="E58" s="248" t="str">
        <f>IF(Eingruppierung!E60="","",Eingruppierung!E60)</f>
        <v/>
      </c>
      <c r="F58" s="249" t="str">
        <f>IF(Eingruppierung!F60="","",Eingruppierung!F60)</f>
        <v/>
      </c>
      <c r="G58" s="248">
        <f>IF(Eingruppierung!G60="","",Eingruppierung!G60)</f>
        <v>0</v>
      </c>
      <c r="H58" s="247" t="str">
        <f>IF(Eingruppierung!H60="","",Eingruppierung!H60)</f>
        <v/>
      </c>
      <c r="I58" s="246" t="str">
        <f>IF(Eingruppierung!I60="","",Eingruppierung!I60)</f>
        <v/>
      </c>
      <c r="J58" s="245" t="str">
        <f>IF(Eingruppierung!J60="","",Eingruppierung!J60)</f>
        <v/>
      </c>
      <c r="K58" s="68" t="str">
        <f t="shared" si="2"/>
        <v/>
      </c>
      <c r="L58" s="244" t="str">
        <f>IF(Eingruppierung!L60="","",Eingruppierung!L60)</f>
        <v/>
      </c>
      <c r="M58" s="243" t="str">
        <f>IF(Eingruppierung!M60="","",Eingruppierung!M60)</f>
        <v/>
      </c>
      <c r="N58" s="243">
        <f>IF(Eingruppierung!N60="","",Eingruppierung!N60)</f>
        <v>0</v>
      </c>
      <c r="O58" s="84" t="str">
        <f>IF(Eingruppierung!O60="","",Eingruppierung!O60)</f>
        <v/>
      </c>
      <c r="P58" s="84" t="str">
        <f>IF(Eingruppierung!P60="","",Eingruppierung!P60)</f>
        <v/>
      </c>
      <c r="Q58" s="83" t="str">
        <f>IF(Eingruppierung!Q60="","",Eingruppierung!Q60)</f>
        <v>keine</v>
      </c>
      <c r="R58" s="82" t="str">
        <f>IF(Eingruppierung!R60="","",Eingruppierung!R60)</f>
        <v>Förderung</v>
      </c>
      <c r="S58" s="81">
        <f>IF(Eingruppierung!S60="","",Eingruppierung!S60)</f>
        <v>0</v>
      </c>
      <c r="T58" s="32"/>
      <c r="U58" s="36"/>
      <c r="V58" s="29"/>
      <c r="W58" s="33"/>
      <c r="X58" s="33"/>
      <c r="Y58" s="33"/>
      <c r="Z58" s="33"/>
      <c r="AA58" s="33"/>
      <c r="AB58" s="33"/>
      <c r="AC58" s="29"/>
      <c r="AD58" s="33"/>
      <c r="AE58" s="33"/>
      <c r="AF58" s="33"/>
      <c r="AG58" s="33"/>
      <c r="AH58" s="33"/>
      <c r="AI58" s="33"/>
      <c r="AJ58" s="29"/>
      <c r="AK58" s="29"/>
      <c r="AL58" s="33"/>
      <c r="AM58" s="33"/>
      <c r="AN58" s="33"/>
      <c r="AO58" s="33"/>
      <c r="AP58" s="33"/>
      <c r="AQ58" s="33"/>
      <c r="AR58" s="28"/>
      <c r="AS58" s="30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1"/>
      <c r="BL58" s="29"/>
      <c r="BM58" s="30"/>
      <c r="BN58" s="29"/>
      <c r="BO58" s="29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</row>
    <row r="59" spans="1:130" s="21" customFormat="1" ht="12.75" customHeight="1" outlineLevel="1" x14ac:dyDescent="0.2">
      <c r="A59" s="43"/>
      <c r="B59" s="252" t="str">
        <f>IF(Eingruppierung!B61="","",Eingruppierung!B61)</f>
        <v/>
      </c>
      <c r="C59" s="251" t="str">
        <f>IF(Eingruppierung!C61="","",Eingruppierung!C61)</f>
        <v/>
      </c>
      <c r="D59" s="250" t="str">
        <f>IF(Eingruppierung!D61="","",Eingruppierung!D61)</f>
        <v/>
      </c>
      <c r="E59" s="248" t="str">
        <f>IF(Eingruppierung!E61="","",Eingruppierung!E61)</f>
        <v/>
      </c>
      <c r="F59" s="249" t="str">
        <f>IF(Eingruppierung!F61="","",Eingruppierung!F61)</f>
        <v/>
      </c>
      <c r="G59" s="248">
        <f>IF(Eingruppierung!G61="","",Eingruppierung!G61)</f>
        <v>0</v>
      </c>
      <c r="H59" s="247" t="str">
        <f>IF(Eingruppierung!H61="","",Eingruppierung!H61)</f>
        <v/>
      </c>
      <c r="I59" s="246" t="str">
        <f>IF(Eingruppierung!I61="","",Eingruppierung!I61)</f>
        <v/>
      </c>
      <c r="J59" s="245" t="str">
        <f>IF(Eingruppierung!J61="","",Eingruppierung!J61)</f>
        <v/>
      </c>
      <c r="K59" s="68" t="str">
        <f t="shared" si="2"/>
        <v/>
      </c>
      <c r="L59" s="244" t="str">
        <f>IF(Eingruppierung!L61="","",Eingruppierung!L61)</f>
        <v/>
      </c>
      <c r="M59" s="243" t="str">
        <f>IF(Eingruppierung!M61="","",Eingruppierung!M61)</f>
        <v/>
      </c>
      <c r="N59" s="243">
        <f>IF(Eingruppierung!N61="","",Eingruppierung!N61)</f>
        <v>0</v>
      </c>
      <c r="O59" s="84" t="str">
        <f>IF(Eingruppierung!O61="","",Eingruppierung!O61)</f>
        <v/>
      </c>
      <c r="P59" s="84" t="str">
        <f>IF(Eingruppierung!P61="","",Eingruppierung!P61)</f>
        <v/>
      </c>
      <c r="Q59" s="83" t="str">
        <f>IF(Eingruppierung!Q61="","",Eingruppierung!Q61)</f>
        <v>keine</v>
      </c>
      <c r="R59" s="82" t="str">
        <f>IF(Eingruppierung!R61="","",Eingruppierung!R61)</f>
        <v>Förderung</v>
      </c>
      <c r="S59" s="81">
        <f>IF(Eingruppierung!S61="","",Eingruppierung!S61)</f>
        <v>0</v>
      </c>
      <c r="T59" s="32"/>
      <c r="U59" s="36"/>
      <c r="V59" s="29"/>
      <c r="W59" s="33"/>
      <c r="X59" s="33"/>
      <c r="Y59" s="33"/>
      <c r="Z59" s="33"/>
      <c r="AA59" s="33"/>
      <c r="AB59" s="33"/>
      <c r="AC59" s="29"/>
      <c r="AD59" s="33"/>
      <c r="AE59" s="33"/>
      <c r="AF59" s="33"/>
      <c r="AG59" s="33"/>
      <c r="AH59" s="33"/>
      <c r="AI59" s="33"/>
      <c r="AJ59" s="29"/>
      <c r="AK59" s="29"/>
      <c r="AL59" s="33"/>
      <c r="AM59" s="33"/>
      <c r="AN59" s="33"/>
      <c r="AO59" s="33"/>
      <c r="AP59" s="33"/>
      <c r="AQ59" s="33"/>
      <c r="AR59" s="28"/>
      <c r="AS59" s="30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1"/>
      <c r="BL59" s="29"/>
      <c r="BM59" s="30"/>
      <c r="BN59" s="29"/>
      <c r="BO59" s="29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</row>
    <row r="60" spans="1:130" s="21" customFormat="1" ht="12.75" customHeight="1" outlineLevel="1" x14ac:dyDescent="0.2">
      <c r="A60" s="43"/>
      <c r="B60" s="252" t="str">
        <f>IF(Eingruppierung!B62="","",Eingruppierung!B62)</f>
        <v/>
      </c>
      <c r="C60" s="253" t="str">
        <f>IF(Eingruppierung!C62="","",Eingruppierung!C62)</f>
        <v/>
      </c>
      <c r="D60" s="250" t="str">
        <f>IF(Eingruppierung!D62="","",Eingruppierung!D62)</f>
        <v/>
      </c>
      <c r="E60" s="248" t="str">
        <f>IF(Eingruppierung!E62="","",Eingruppierung!E62)</f>
        <v/>
      </c>
      <c r="F60" s="249" t="str">
        <f>IF(Eingruppierung!F62="","",Eingruppierung!F62)</f>
        <v/>
      </c>
      <c r="G60" s="248">
        <f>IF(Eingruppierung!G62="","",Eingruppierung!G62)</f>
        <v>0</v>
      </c>
      <c r="H60" s="247" t="str">
        <f>IF(Eingruppierung!H62="","",Eingruppierung!H62)</f>
        <v/>
      </c>
      <c r="I60" s="246" t="str">
        <f>IF(Eingruppierung!I62="","",Eingruppierung!I62)</f>
        <v/>
      </c>
      <c r="J60" s="245" t="str">
        <f>IF(Eingruppierung!J62="","",Eingruppierung!J62)</f>
        <v/>
      </c>
      <c r="K60" s="68" t="str">
        <f t="shared" si="2"/>
        <v/>
      </c>
      <c r="L60" s="244" t="str">
        <f>IF(Eingruppierung!L62="","",Eingruppierung!L62)</f>
        <v/>
      </c>
      <c r="M60" s="243" t="str">
        <f>IF(Eingruppierung!M62="","",Eingruppierung!M62)</f>
        <v/>
      </c>
      <c r="N60" s="243">
        <f>IF(Eingruppierung!N62="","",Eingruppierung!N62)</f>
        <v>0</v>
      </c>
      <c r="O60" s="84" t="str">
        <f>IF(Eingruppierung!O62="","",Eingruppierung!O62)</f>
        <v/>
      </c>
      <c r="P60" s="84" t="str">
        <f>IF(Eingruppierung!P62="","",Eingruppierung!P62)</f>
        <v/>
      </c>
      <c r="Q60" s="83" t="str">
        <f>IF(Eingruppierung!Q62="","",Eingruppierung!Q62)</f>
        <v>keine</v>
      </c>
      <c r="R60" s="82" t="str">
        <f>IF(Eingruppierung!R62="","",Eingruppierung!R62)</f>
        <v>Förderung</v>
      </c>
      <c r="S60" s="81">
        <f>IF(Eingruppierung!S62="","",Eingruppierung!S62)</f>
        <v>0</v>
      </c>
      <c r="T60" s="32"/>
      <c r="U60" s="36"/>
      <c r="V60" s="29"/>
      <c r="W60" s="33"/>
      <c r="X60" s="33"/>
      <c r="Y60" s="33"/>
      <c r="Z60" s="33"/>
      <c r="AA60" s="33"/>
      <c r="AB60" s="33"/>
      <c r="AC60" s="29"/>
      <c r="AD60" s="33"/>
      <c r="AE60" s="33"/>
      <c r="AF60" s="33"/>
      <c r="AG60" s="33"/>
      <c r="AH60" s="33"/>
      <c r="AI60" s="33"/>
      <c r="AJ60" s="29"/>
      <c r="AK60" s="29"/>
      <c r="AL60" s="33"/>
      <c r="AM60" s="33"/>
      <c r="AN60" s="33"/>
      <c r="AO60" s="33"/>
      <c r="AP60" s="33"/>
      <c r="AQ60" s="33"/>
      <c r="AR60" s="28"/>
      <c r="AS60" s="30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1"/>
      <c r="BL60" s="29"/>
      <c r="BM60" s="30"/>
      <c r="BN60" s="29"/>
      <c r="BO60" s="29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</row>
    <row r="61" spans="1:130" s="21" customFormat="1" ht="12.75" customHeight="1" outlineLevel="1" x14ac:dyDescent="0.2">
      <c r="A61" s="43"/>
      <c r="B61" s="252" t="str">
        <f>IF(Eingruppierung!B63="","",Eingruppierung!B63)</f>
        <v/>
      </c>
      <c r="C61" s="253" t="str">
        <f>IF(Eingruppierung!C63="","",Eingruppierung!C63)</f>
        <v/>
      </c>
      <c r="D61" s="250" t="str">
        <f>IF(Eingruppierung!D63="","",Eingruppierung!D63)</f>
        <v/>
      </c>
      <c r="E61" s="248" t="str">
        <f>IF(Eingruppierung!E63="","",Eingruppierung!E63)</f>
        <v/>
      </c>
      <c r="F61" s="249" t="str">
        <f>IF(Eingruppierung!F63="","",Eingruppierung!F63)</f>
        <v/>
      </c>
      <c r="G61" s="248">
        <f>IF(Eingruppierung!G63="","",Eingruppierung!G63)</f>
        <v>0</v>
      </c>
      <c r="H61" s="247" t="str">
        <f>IF(Eingruppierung!H63="","",Eingruppierung!H63)</f>
        <v/>
      </c>
      <c r="I61" s="246" t="str">
        <f>IF(Eingruppierung!I63="","",Eingruppierung!I63)</f>
        <v/>
      </c>
      <c r="J61" s="245" t="str">
        <f>IF(Eingruppierung!J63="","",Eingruppierung!J63)</f>
        <v/>
      </c>
      <c r="K61" s="68" t="str">
        <f t="shared" si="2"/>
        <v/>
      </c>
      <c r="L61" s="244" t="str">
        <f>IF(Eingruppierung!L63="","",Eingruppierung!L63)</f>
        <v/>
      </c>
      <c r="M61" s="243" t="str">
        <f>IF(Eingruppierung!M63="","",Eingruppierung!M63)</f>
        <v/>
      </c>
      <c r="N61" s="243">
        <f>IF(Eingruppierung!N63="","",Eingruppierung!N63)</f>
        <v>0</v>
      </c>
      <c r="O61" s="84" t="str">
        <f>IF(Eingruppierung!O63="","",Eingruppierung!O63)</f>
        <v/>
      </c>
      <c r="P61" s="84" t="str">
        <f>IF(Eingruppierung!P63="","",Eingruppierung!P63)</f>
        <v/>
      </c>
      <c r="Q61" s="83" t="str">
        <f>IF(Eingruppierung!Q63="","",Eingruppierung!Q63)</f>
        <v>keine</v>
      </c>
      <c r="R61" s="82" t="str">
        <f>IF(Eingruppierung!R63="","",Eingruppierung!R63)</f>
        <v>Förderung</v>
      </c>
      <c r="S61" s="81">
        <f>IF(Eingruppierung!S63="","",Eingruppierung!S63)</f>
        <v>0</v>
      </c>
      <c r="T61" s="32"/>
      <c r="U61" s="36"/>
      <c r="V61" s="29"/>
      <c r="W61" s="33"/>
      <c r="X61" s="33"/>
      <c r="Y61" s="33"/>
      <c r="Z61" s="33"/>
      <c r="AA61" s="33"/>
      <c r="AB61" s="33"/>
      <c r="AC61" s="29"/>
      <c r="AD61" s="33"/>
      <c r="AE61" s="33"/>
      <c r="AF61" s="33"/>
      <c r="AG61" s="33"/>
      <c r="AH61" s="33"/>
      <c r="AI61" s="33"/>
      <c r="AJ61" s="29"/>
      <c r="AK61" s="29"/>
      <c r="AL61" s="33"/>
      <c r="AM61" s="33"/>
      <c r="AN61" s="33"/>
      <c r="AO61" s="33"/>
      <c r="AP61" s="33"/>
      <c r="AQ61" s="33"/>
      <c r="AR61" s="28"/>
      <c r="AS61" s="30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1"/>
      <c r="BL61" s="29"/>
      <c r="BM61" s="30"/>
      <c r="BN61" s="29"/>
      <c r="BO61" s="29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</row>
    <row r="62" spans="1:130" s="21" customFormat="1" ht="12.75" customHeight="1" outlineLevel="1" x14ac:dyDescent="0.2">
      <c r="A62" s="43"/>
      <c r="B62" s="252" t="str">
        <f>IF(Eingruppierung!B64="","",Eingruppierung!B64)</f>
        <v/>
      </c>
      <c r="C62" s="251" t="str">
        <f>IF(Eingruppierung!C64="","",Eingruppierung!C64)</f>
        <v/>
      </c>
      <c r="D62" s="250" t="str">
        <f>IF(Eingruppierung!D64="","",Eingruppierung!D64)</f>
        <v/>
      </c>
      <c r="E62" s="248" t="str">
        <f>IF(Eingruppierung!E64="","",Eingruppierung!E64)</f>
        <v/>
      </c>
      <c r="F62" s="249" t="str">
        <f>IF(Eingruppierung!F64="","",Eingruppierung!F64)</f>
        <v/>
      </c>
      <c r="G62" s="248">
        <f>IF(Eingruppierung!G64="","",Eingruppierung!G64)</f>
        <v>0</v>
      </c>
      <c r="H62" s="247" t="str">
        <f>IF(Eingruppierung!H64="","",Eingruppierung!H64)</f>
        <v/>
      </c>
      <c r="I62" s="246" t="str">
        <f>IF(Eingruppierung!I64="","",Eingruppierung!I64)</f>
        <v/>
      </c>
      <c r="J62" s="245" t="str">
        <f>IF(Eingruppierung!J64="","",Eingruppierung!J64)</f>
        <v/>
      </c>
      <c r="K62" s="68" t="str">
        <f t="shared" si="2"/>
        <v/>
      </c>
      <c r="L62" s="244" t="str">
        <f>IF(Eingruppierung!L64="","",Eingruppierung!L64)</f>
        <v/>
      </c>
      <c r="M62" s="243" t="str">
        <f>IF(Eingruppierung!M64="","",Eingruppierung!M64)</f>
        <v/>
      </c>
      <c r="N62" s="243">
        <f>IF(Eingruppierung!N64="","",Eingruppierung!N64)</f>
        <v>0</v>
      </c>
      <c r="O62" s="84" t="str">
        <f>IF(Eingruppierung!O64="","",Eingruppierung!O64)</f>
        <v/>
      </c>
      <c r="P62" s="84" t="str">
        <f>IF(Eingruppierung!P64="","",Eingruppierung!P64)</f>
        <v/>
      </c>
      <c r="Q62" s="83" t="str">
        <f>IF(Eingruppierung!Q64="","",Eingruppierung!Q64)</f>
        <v>keine</v>
      </c>
      <c r="R62" s="82" t="str">
        <f>IF(Eingruppierung!R64="","",Eingruppierung!R64)</f>
        <v>Förderung</v>
      </c>
      <c r="S62" s="81">
        <f>IF(Eingruppierung!S64="","",Eingruppierung!S64)</f>
        <v>0</v>
      </c>
      <c r="T62" s="32"/>
      <c r="U62" s="36"/>
      <c r="V62" s="29"/>
      <c r="W62" s="33"/>
      <c r="X62" s="33"/>
      <c r="Y62" s="33"/>
      <c r="Z62" s="33"/>
      <c r="AA62" s="33"/>
      <c r="AB62" s="33"/>
      <c r="AC62" s="29"/>
      <c r="AD62" s="33"/>
      <c r="AE62" s="33"/>
      <c r="AF62" s="33"/>
      <c r="AG62" s="33"/>
      <c r="AH62" s="33"/>
      <c r="AI62" s="33"/>
      <c r="AJ62" s="29"/>
      <c r="AK62" s="29"/>
      <c r="AL62" s="33"/>
      <c r="AM62" s="33"/>
      <c r="AN62" s="33"/>
      <c r="AO62" s="33"/>
      <c r="AP62" s="33"/>
      <c r="AQ62" s="33"/>
      <c r="AR62" s="28"/>
      <c r="AS62" s="30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1"/>
      <c r="BL62" s="29"/>
      <c r="BM62" s="30"/>
      <c r="BN62" s="29"/>
      <c r="BO62" s="29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</row>
    <row r="63" spans="1:130" s="21" customFormat="1" ht="12.75" customHeight="1" outlineLevel="1" x14ac:dyDescent="0.2">
      <c r="A63" s="43"/>
      <c r="B63" s="252" t="str">
        <f>IF(Eingruppierung!B65="","",Eingruppierung!B65)</f>
        <v/>
      </c>
      <c r="C63" s="253" t="str">
        <f>IF(Eingruppierung!C65="","",Eingruppierung!C65)</f>
        <v/>
      </c>
      <c r="D63" s="250" t="str">
        <f>IF(Eingruppierung!D65="","",Eingruppierung!D65)</f>
        <v/>
      </c>
      <c r="E63" s="248" t="str">
        <f>IF(Eingruppierung!E65="","",Eingruppierung!E65)</f>
        <v/>
      </c>
      <c r="F63" s="249" t="str">
        <f>IF(Eingruppierung!F65="","",Eingruppierung!F65)</f>
        <v/>
      </c>
      <c r="G63" s="248">
        <f>IF(Eingruppierung!G65="","",Eingruppierung!G65)</f>
        <v>0</v>
      </c>
      <c r="H63" s="247" t="str">
        <f>IF(Eingruppierung!H65="","",Eingruppierung!H65)</f>
        <v/>
      </c>
      <c r="I63" s="246" t="str">
        <f>IF(Eingruppierung!I65="","",Eingruppierung!I65)</f>
        <v/>
      </c>
      <c r="J63" s="245" t="str">
        <f>IF(Eingruppierung!J65="","",Eingruppierung!J65)</f>
        <v/>
      </c>
      <c r="K63" s="68" t="str">
        <f t="shared" si="2"/>
        <v/>
      </c>
      <c r="L63" s="244" t="str">
        <f>IF(Eingruppierung!L65="","",Eingruppierung!L65)</f>
        <v/>
      </c>
      <c r="M63" s="243" t="str">
        <f>IF(Eingruppierung!M65="","",Eingruppierung!M65)</f>
        <v/>
      </c>
      <c r="N63" s="243">
        <f>IF(Eingruppierung!N65="","",Eingruppierung!N65)</f>
        <v>0</v>
      </c>
      <c r="O63" s="84" t="str">
        <f>IF(Eingruppierung!O65="","",Eingruppierung!O65)</f>
        <v/>
      </c>
      <c r="P63" s="84" t="str">
        <f>IF(Eingruppierung!P65="","",Eingruppierung!P65)</f>
        <v/>
      </c>
      <c r="Q63" s="83" t="str">
        <f>IF(Eingruppierung!Q65="","",Eingruppierung!Q65)</f>
        <v>keine</v>
      </c>
      <c r="R63" s="82" t="str">
        <f>IF(Eingruppierung!R65="","",Eingruppierung!R65)</f>
        <v>Förderung</v>
      </c>
      <c r="S63" s="81">
        <f>IF(Eingruppierung!S65="","",Eingruppierung!S65)</f>
        <v>0</v>
      </c>
      <c r="T63" s="32"/>
      <c r="U63" s="36"/>
      <c r="V63" s="29"/>
      <c r="W63" s="33"/>
      <c r="X63" s="33"/>
      <c r="Y63" s="33"/>
      <c r="Z63" s="33"/>
      <c r="AA63" s="33"/>
      <c r="AB63" s="33"/>
      <c r="AC63" s="29"/>
      <c r="AD63" s="33"/>
      <c r="AE63" s="33"/>
      <c r="AF63" s="33"/>
      <c r="AG63" s="33"/>
      <c r="AH63" s="33"/>
      <c r="AI63" s="33"/>
      <c r="AJ63" s="29"/>
      <c r="AK63" s="29"/>
      <c r="AL63" s="33"/>
      <c r="AM63" s="33"/>
      <c r="AN63" s="33"/>
      <c r="AO63" s="33"/>
      <c r="AP63" s="33"/>
      <c r="AQ63" s="33"/>
      <c r="AR63" s="28"/>
      <c r="AS63" s="30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1"/>
      <c r="BL63" s="29"/>
      <c r="BM63" s="30"/>
      <c r="BN63" s="29"/>
      <c r="BO63" s="29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</row>
    <row r="64" spans="1:130" s="21" customFormat="1" ht="12.75" customHeight="1" outlineLevel="1" x14ac:dyDescent="0.2">
      <c r="A64" s="43"/>
      <c r="B64" s="252" t="str">
        <f>IF(Eingruppierung!B66="","",Eingruppierung!B66)</f>
        <v/>
      </c>
      <c r="C64" s="253" t="str">
        <f>IF(Eingruppierung!C66="","",Eingruppierung!C66)</f>
        <v/>
      </c>
      <c r="D64" s="250" t="str">
        <f>IF(Eingruppierung!D66="","",Eingruppierung!D66)</f>
        <v/>
      </c>
      <c r="E64" s="248" t="str">
        <f>IF(Eingruppierung!E66="","",Eingruppierung!E66)</f>
        <v/>
      </c>
      <c r="F64" s="249" t="str">
        <f>IF(Eingruppierung!F66="","",Eingruppierung!F66)</f>
        <v/>
      </c>
      <c r="G64" s="248">
        <f>IF(Eingruppierung!G66="","",Eingruppierung!G66)</f>
        <v>0</v>
      </c>
      <c r="H64" s="247" t="str">
        <f>IF(Eingruppierung!H66="","",Eingruppierung!H66)</f>
        <v/>
      </c>
      <c r="I64" s="246" t="str">
        <f>IF(Eingruppierung!I66="","",Eingruppierung!I66)</f>
        <v/>
      </c>
      <c r="J64" s="245" t="str">
        <f>IF(Eingruppierung!J66="","",Eingruppierung!J66)</f>
        <v/>
      </c>
      <c r="K64" s="68" t="str">
        <f t="shared" si="2"/>
        <v/>
      </c>
      <c r="L64" s="244" t="str">
        <f>IF(Eingruppierung!L66="","",Eingruppierung!L66)</f>
        <v/>
      </c>
      <c r="M64" s="243" t="str">
        <f>IF(Eingruppierung!M66="","",Eingruppierung!M66)</f>
        <v/>
      </c>
      <c r="N64" s="243">
        <f>IF(Eingruppierung!N66="","",Eingruppierung!N66)</f>
        <v>0</v>
      </c>
      <c r="O64" s="84" t="str">
        <f>IF(Eingruppierung!O66="","",Eingruppierung!O66)</f>
        <v/>
      </c>
      <c r="P64" s="84" t="str">
        <f>IF(Eingruppierung!P66="","",Eingruppierung!P66)</f>
        <v/>
      </c>
      <c r="Q64" s="83" t="str">
        <f>IF(Eingruppierung!Q66="","",Eingruppierung!Q66)</f>
        <v>keine</v>
      </c>
      <c r="R64" s="82" t="str">
        <f>IF(Eingruppierung!R66="","",Eingruppierung!R66)</f>
        <v>Förderung</v>
      </c>
      <c r="S64" s="81">
        <f>IF(Eingruppierung!S66="","",Eingruppierung!S66)</f>
        <v>0</v>
      </c>
      <c r="T64" s="32"/>
      <c r="U64" s="36"/>
      <c r="V64" s="29"/>
      <c r="W64" s="33"/>
      <c r="X64" s="33"/>
      <c r="Y64" s="33"/>
      <c r="Z64" s="33"/>
      <c r="AA64" s="33"/>
      <c r="AB64" s="33"/>
      <c r="AC64" s="29"/>
      <c r="AD64" s="33"/>
      <c r="AE64" s="33"/>
      <c r="AF64" s="33"/>
      <c r="AG64" s="33"/>
      <c r="AH64" s="33"/>
      <c r="AI64" s="33"/>
      <c r="AJ64" s="29"/>
      <c r="AK64" s="29"/>
      <c r="AL64" s="33"/>
      <c r="AM64" s="33"/>
      <c r="AN64" s="33"/>
      <c r="AO64" s="33"/>
      <c r="AP64" s="33"/>
      <c r="AQ64" s="33"/>
      <c r="AR64" s="28"/>
      <c r="AS64" s="30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1"/>
      <c r="BL64" s="29"/>
      <c r="BM64" s="30"/>
      <c r="BN64" s="29"/>
      <c r="BO64" s="29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</row>
    <row r="65" spans="1:130" s="21" customFormat="1" ht="12.75" customHeight="1" outlineLevel="1" x14ac:dyDescent="0.2">
      <c r="A65" s="43"/>
      <c r="B65" s="252" t="str">
        <f>IF(Eingruppierung!B67="","",Eingruppierung!B67)</f>
        <v/>
      </c>
      <c r="C65" s="251" t="str">
        <f>IF(Eingruppierung!C67="","",Eingruppierung!C67)</f>
        <v/>
      </c>
      <c r="D65" s="250" t="str">
        <f>IF(Eingruppierung!D67="","",Eingruppierung!D67)</f>
        <v/>
      </c>
      <c r="E65" s="248" t="str">
        <f>IF(Eingruppierung!E67="","",Eingruppierung!E67)</f>
        <v/>
      </c>
      <c r="F65" s="249" t="str">
        <f>IF(Eingruppierung!F67="","",Eingruppierung!F67)</f>
        <v/>
      </c>
      <c r="G65" s="248">
        <f>IF(Eingruppierung!G67="","",Eingruppierung!G67)</f>
        <v>0</v>
      </c>
      <c r="H65" s="247" t="str">
        <f>IF(Eingruppierung!H67="","",Eingruppierung!H67)</f>
        <v/>
      </c>
      <c r="I65" s="246" t="str">
        <f>IF(Eingruppierung!I67="","",Eingruppierung!I67)</f>
        <v/>
      </c>
      <c r="J65" s="245" t="str">
        <f>IF(Eingruppierung!J67="","",Eingruppierung!J67)</f>
        <v/>
      </c>
      <c r="K65" s="68" t="str">
        <f t="shared" si="2"/>
        <v/>
      </c>
      <c r="L65" s="244" t="str">
        <f>IF(Eingruppierung!L67="","",Eingruppierung!L67)</f>
        <v/>
      </c>
      <c r="M65" s="243" t="str">
        <f>IF(Eingruppierung!M67="","",Eingruppierung!M67)</f>
        <v/>
      </c>
      <c r="N65" s="243">
        <f>IF(Eingruppierung!N67="","",Eingruppierung!N67)</f>
        <v>0</v>
      </c>
      <c r="O65" s="84" t="str">
        <f>IF(Eingruppierung!O67="","",Eingruppierung!O67)</f>
        <v/>
      </c>
      <c r="P65" s="84" t="str">
        <f>IF(Eingruppierung!P67="","",Eingruppierung!P67)</f>
        <v/>
      </c>
      <c r="Q65" s="83" t="str">
        <f>IF(Eingruppierung!Q67="","",Eingruppierung!Q67)</f>
        <v>keine</v>
      </c>
      <c r="R65" s="82" t="str">
        <f>IF(Eingruppierung!R67="","",Eingruppierung!R67)</f>
        <v>Förderung</v>
      </c>
      <c r="S65" s="81">
        <f>IF(Eingruppierung!S67="","",Eingruppierung!S67)</f>
        <v>0</v>
      </c>
      <c r="T65" s="32"/>
      <c r="U65" s="36"/>
      <c r="V65" s="29"/>
      <c r="W65" s="33"/>
      <c r="X65" s="33"/>
      <c r="Y65" s="33"/>
      <c r="Z65" s="33"/>
      <c r="AA65" s="33"/>
      <c r="AB65" s="33"/>
      <c r="AC65" s="29"/>
      <c r="AD65" s="33"/>
      <c r="AE65" s="33"/>
      <c r="AF65" s="33"/>
      <c r="AG65" s="33"/>
      <c r="AH65" s="33"/>
      <c r="AI65" s="33"/>
      <c r="AJ65" s="29"/>
      <c r="AK65" s="29"/>
      <c r="AL65" s="33"/>
      <c r="AM65" s="33"/>
      <c r="AN65" s="33"/>
      <c r="AO65" s="33"/>
      <c r="AP65" s="33"/>
      <c r="AQ65" s="33"/>
      <c r="AR65" s="28"/>
      <c r="AS65" s="30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1"/>
      <c r="BL65" s="29"/>
      <c r="BM65" s="30"/>
      <c r="BN65" s="29"/>
      <c r="BO65" s="29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</row>
    <row r="66" spans="1:130" s="21" customFormat="1" ht="12.75" customHeight="1" outlineLevel="1" thickBot="1" x14ac:dyDescent="0.25">
      <c r="A66" s="43"/>
      <c r="B66" s="242" t="str">
        <f>IF(Eingruppierung!B68="","",Eingruppierung!B68)</f>
        <v/>
      </c>
      <c r="C66" s="241" t="str">
        <f>IF(Eingruppierung!C68="","",Eingruppierung!C68)</f>
        <v/>
      </c>
      <c r="D66" s="240" t="str">
        <f>IF(Eingruppierung!D68="","",Eingruppierung!D68)</f>
        <v/>
      </c>
      <c r="E66" s="238" t="str">
        <f>IF(Eingruppierung!E68="","",Eingruppierung!E68)</f>
        <v/>
      </c>
      <c r="F66" s="239" t="str">
        <f>IF(Eingruppierung!F68="","",Eingruppierung!F68)</f>
        <v/>
      </c>
      <c r="G66" s="238">
        <f>IF(Eingruppierung!G68="","",Eingruppierung!G68)</f>
        <v>0</v>
      </c>
      <c r="H66" s="237" t="str">
        <f>IF(Eingruppierung!H68="","",Eingruppierung!H68)</f>
        <v/>
      </c>
      <c r="I66" s="236" t="str">
        <f>IF(Eingruppierung!I68="","",Eingruppierung!I68)</f>
        <v/>
      </c>
      <c r="J66" s="235" t="str">
        <f>IF(Eingruppierung!J68="","",Eingruppierung!J68)</f>
        <v/>
      </c>
      <c r="K66" s="68" t="str">
        <f t="shared" si="2"/>
        <v/>
      </c>
      <c r="L66" s="234" t="str">
        <f>IF(Eingruppierung!L68="","",Eingruppierung!L68)</f>
        <v/>
      </c>
      <c r="M66" s="233" t="str">
        <f>IF(Eingruppierung!M68="","",Eingruppierung!M68)</f>
        <v/>
      </c>
      <c r="N66" s="233">
        <f>IF(Eingruppierung!N68="","",Eingruppierung!N68)</f>
        <v>0</v>
      </c>
      <c r="O66" s="65" t="str">
        <f>IF(Eingruppierung!O68="","",Eingruppierung!O68)</f>
        <v/>
      </c>
      <c r="P66" s="65" t="str">
        <f>IF(Eingruppierung!P68="","",Eingruppierung!P68)</f>
        <v/>
      </c>
      <c r="Q66" s="64" t="str">
        <f>IF(Eingruppierung!Q68="","",Eingruppierung!Q68)</f>
        <v>keine</v>
      </c>
      <c r="R66" s="63" t="str">
        <f>IF(Eingruppierung!R68="","",Eingruppierung!R68)</f>
        <v>Förderung</v>
      </c>
      <c r="S66" s="62">
        <f>IF(Eingruppierung!S68="","",Eingruppierung!S68)</f>
        <v>0</v>
      </c>
      <c r="T66" s="32"/>
      <c r="U66" s="36"/>
      <c r="V66" s="29"/>
      <c r="W66" s="33"/>
      <c r="X66" s="33"/>
      <c r="Y66" s="33"/>
      <c r="Z66" s="33"/>
      <c r="AA66" s="33"/>
      <c r="AB66" s="33"/>
      <c r="AC66" s="29"/>
      <c r="AD66" s="33"/>
      <c r="AE66" s="33"/>
      <c r="AF66" s="33"/>
      <c r="AG66" s="33"/>
      <c r="AH66" s="33"/>
      <c r="AI66" s="33"/>
      <c r="AJ66" s="29"/>
      <c r="AK66" s="29"/>
      <c r="AL66" s="33"/>
      <c r="AM66" s="33"/>
      <c r="AN66" s="33"/>
      <c r="AO66" s="33"/>
      <c r="AP66" s="33"/>
      <c r="AQ66" s="33"/>
      <c r="AR66" s="28"/>
      <c r="AS66" s="30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1"/>
      <c r="BL66" s="29"/>
      <c r="BM66" s="30"/>
      <c r="BN66" s="29"/>
      <c r="BO66" s="29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</row>
    <row r="67" spans="1:130" s="21" customFormat="1" ht="9" customHeight="1" x14ac:dyDescent="0.2">
      <c r="B67" s="29"/>
      <c r="C67" s="28"/>
      <c r="D67" s="28"/>
      <c r="E67" s="145"/>
      <c r="F67" s="145"/>
      <c r="G67" s="145"/>
      <c r="H67" s="145"/>
      <c r="I67" s="144"/>
      <c r="J67" s="144"/>
      <c r="K67" s="614"/>
      <c r="L67" s="614"/>
      <c r="M67" s="614"/>
      <c r="N67" s="614"/>
      <c r="O67" s="614"/>
      <c r="P67" s="38"/>
      <c r="Q67" s="38"/>
      <c r="R67" s="38"/>
      <c r="S67" s="38"/>
      <c r="T67" s="38"/>
      <c r="U67" s="143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</row>
    <row r="68" spans="1:130" s="25" customFormat="1" ht="17.25" customHeight="1" outlineLevel="1" x14ac:dyDescent="0.2">
      <c r="B68" s="608">
        <f>IF(Eingruppierung!B71="","",Eingruppierung!B71)</f>
        <v>0</v>
      </c>
      <c r="C68" s="608"/>
      <c r="D68" s="609"/>
      <c r="E68" s="609"/>
      <c r="F68" s="609"/>
      <c r="G68" s="609"/>
      <c r="H68" s="609"/>
      <c r="I68" s="609"/>
      <c r="J68" s="609"/>
      <c r="K68" s="609"/>
      <c r="L68" s="609"/>
      <c r="M68" s="609"/>
      <c r="N68" s="29"/>
      <c r="O68" s="141"/>
      <c r="P68" s="141"/>
      <c r="Q68" s="141"/>
      <c r="R68" s="141"/>
      <c r="S68" s="20"/>
      <c r="T68" s="140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</row>
    <row r="69" spans="1:130" s="21" customFormat="1" ht="7.5" customHeight="1" outlineLevel="1" thickBot="1" x14ac:dyDescent="0.25">
      <c r="B69" s="142"/>
      <c r="E69" s="23"/>
      <c r="F69" s="27"/>
      <c r="G69" s="23"/>
      <c r="I69" s="23"/>
      <c r="K69" s="28"/>
      <c r="L69" s="28"/>
      <c r="M69" s="28"/>
      <c r="N69" s="28"/>
      <c r="O69" s="141"/>
      <c r="P69" s="141"/>
      <c r="Q69" s="141"/>
      <c r="R69" s="141"/>
      <c r="S69" s="20"/>
      <c r="T69" s="140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</row>
    <row r="70" spans="1:130" s="25" customFormat="1" ht="65.099999999999994" customHeight="1" outlineLevel="1" thickBot="1" x14ac:dyDescent="0.25">
      <c r="B70" s="139" t="s">
        <v>14</v>
      </c>
      <c r="C70" s="138" t="s">
        <v>15</v>
      </c>
      <c r="D70" s="137" t="s">
        <v>159</v>
      </c>
      <c r="E70" s="136" t="s">
        <v>158</v>
      </c>
      <c r="F70" s="136" t="s">
        <v>157</v>
      </c>
      <c r="G70" s="135" t="s">
        <v>156</v>
      </c>
      <c r="H70" s="134" t="s">
        <v>16</v>
      </c>
      <c r="I70" s="133" t="s">
        <v>17</v>
      </c>
      <c r="J70" s="168" t="s">
        <v>155</v>
      </c>
      <c r="K70" s="119"/>
      <c r="L70" s="131" t="s">
        <v>154</v>
      </c>
      <c r="M70" s="130" t="s">
        <v>153</v>
      </c>
      <c r="N70" s="130" t="s">
        <v>152</v>
      </c>
      <c r="O70" s="129" t="s">
        <v>151</v>
      </c>
      <c r="P70" s="129" t="s">
        <v>150</v>
      </c>
      <c r="Q70" s="128" t="s">
        <v>149</v>
      </c>
      <c r="R70" s="127" t="s">
        <v>148</v>
      </c>
      <c r="S70" s="126" t="s">
        <v>147</v>
      </c>
      <c r="T70" s="119"/>
      <c r="U70" s="117"/>
      <c r="V70" s="120"/>
      <c r="W70" s="29"/>
      <c r="X70" s="29"/>
      <c r="Y70" s="29"/>
      <c r="Z70" s="29"/>
      <c r="AA70" s="29"/>
      <c r="AB70" s="29"/>
      <c r="AC70" s="120"/>
      <c r="AD70" s="29"/>
      <c r="AE70" s="29"/>
      <c r="AF70" s="29"/>
      <c r="AG70" s="29"/>
      <c r="AH70" s="29"/>
      <c r="AI70" s="29"/>
      <c r="AJ70" s="29"/>
      <c r="AK70" s="120"/>
      <c r="AL70" s="29"/>
      <c r="AM70" s="29"/>
      <c r="AN70" s="29"/>
      <c r="AO70" s="29"/>
      <c r="AP70" s="29"/>
      <c r="AQ70" s="29"/>
      <c r="AR70" s="29"/>
      <c r="AS70" s="117"/>
      <c r="AT70" s="119"/>
      <c r="AU70" s="119"/>
      <c r="AV70" s="117"/>
      <c r="AW70" s="117"/>
      <c r="AX70" s="117"/>
      <c r="AY70" s="117"/>
      <c r="AZ70" s="119"/>
      <c r="BA70" s="119"/>
      <c r="BB70" s="117"/>
      <c r="BC70" s="117"/>
      <c r="BD70" s="117"/>
      <c r="BE70" s="117"/>
      <c r="BF70" s="118"/>
      <c r="BG70" s="117"/>
      <c r="BH70" s="117"/>
      <c r="BI70" s="117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</row>
    <row r="71" spans="1:130" s="25" customFormat="1" ht="12.75" customHeight="1" outlineLevel="1" x14ac:dyDescent="0.2">
      <c r="A71" s="116"/>
      <c r="B71" s="263" t="str">
        <f>IF(Eingruppierung!B74="","",Eingruppierung!B74)</f>
        <v/>
      </c>
      <c r="C71" s="262" t="str">
        <f>IF(Eingruppierung!C74="","",Eingruppierung!C74)</f>
        <v/>
      </c>
      <c r="D71" s="261" t="str">
        <f>IF(Eingruppierung!D74="","",Eingruppierung!D74)</f>
        <v/>
      </c>
      <c r="E71" s="259" t="str">
        <f>IF(Eingruppierung!E74="","",Eingruppierung!E74)</f>
        <v/>
      </c>
      <c r="F71" s="260" t="str">
        <f>IF(Eingruppierung!F74="","",Eingruppierung!F74)</f>
        <v/>
      </c>
      <c r="G71" s="259">
        <f>IF(Eingruppierung!G74="","",Eingruppierung!G74)</f>
        <v>0</v>
      </c>
      <c r="H71" s="258" t="str">
        <f>IF(Eingruppierung!H74="","",Eingruppierung!H74)</f>
        <v/>
      </c>
      <c r="I71" s="257" t="str">
        <f>IF(Eingruppierung!I74="","",Eingruppierung!I74)</f>
        <v/>
      </c>
      <c r="J71" s="256" t="str">
        <f>IF(Eingruppierung!J74="","",Eingruppierung!J74)</f>
        <v/>
      </c>
      <c r="K71" s="68" t="str">
        <f t="shared" ref="K71:K81" si="3">IF(AND(H71="",I71=""),"",IF(OR(H71&lt;$H$11,H71&gt;$I$11,I71&lt;H71,I71&lt;$H$11,I71&gt;$I$11),"!!!",""))</f>
        <v/>
      </c>
      <c r="L71" s="255" t="str">
        <f>IF(Eingruppierung!L74="","",Eingruppierung!L74)</f>
        <v/>
      </c>
      <c r="M71" s="254" t="str">
        <f>IF(Eingruppierung!M74="","",Eingruppierung!M74)</f>
        <v/>
      </c>
      <c r="N71" s="254">
        <f>IF(Eingruppierung!N74="","",Eingruppierung!N74)</f>
        <v>0</v>
      </c>
      <c r="O71" s="105" t="str">
        <f>IF(Eingruppierung!O74="","",Eingruppierung!O74)</f>
        <v/>
      </c>
      <c r="P71" s="105" t="str">
        <f>IF(Eingruppierung!P74="","",Eingruppierung!P74)</f>
        <v/>
      </c>
      <c r="Q71" s="104" t="str">
        <f>IF(Eingruppierung!Q74="","",Eingruppierung!Q74)</f>
        <v>keine</v>
      </c>
      <c r="R71" s="103" t="str">
        <f>IF(Eingruppierung!R74="","",Eingruppierung!R74)</f>
        <v>Förderung</v>
      </c>
      <c r="S71" s="102">
        <f>IF(Eingruppierung!S74="","",Eingruppierung!S74)</f>
        <v>0</v>
      </c>
      <c r="T71" s="32"/>
      <c r="U71" s="36"/>
      <c r="V71" s="29"/>
      <c r="W71" s="33"/>
      <c r="X71" s="33"/>
      <c r="Y71" s="33"/>
      <c r="Z71" s="33"/>
      <c r="AA71" s="33"/>
      <c r="AB71" s="33"/>
      <c r="AC71" s="29"/>
      <c r="AD71" s="33"/>
      <c r="AE71" s="33"/>
      <c r="AF71" s="33"/>
      <c r="AG71" s="33"/>
      <c r="AH71" s="33"/>
      <c r="AI71" s="33"/>
      <c r="AJ71" s="29"/>
      <c r="AK71" s="29"/>
      <c r="AL71" s="33"/>
      <c r="AM71" s="33"/>
      <c r="AN71" s="33"/>
      <c r="AO71" s="33"/>
      <c r="AP71" s="33"/>
      <c r="AQ71" s="33"/>
      <c r="AR71" s="29"/>
      <c r="AS71" s="30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1"/>
      <c r="BL71" s="29"/>
      <c r="BM71" s="30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</row>
    <row r="72" spans="1:130" s="21" customFormat="1" ht="12.75" customHeight="1" outlineLevel="1" x14ac:dyDescent="0.2">
      <c r="A72" s="43"/>
      <c r="B72" s="252" t="str">
        <f>IF(Eingruppierung!B75="","",Eingruppierung!B75)</f>
        <v/>
      </c>
      <c r="C72" s="253" t="str">
        <f>IF(Eingruppierung!C75="","",Eingruppierung!C75)</f>
        <v/>
      </c>
      <c r="D72" s="250" t="str">
        <f>IF(Eingruppierung!D75="","",Eingruppierung!D75)</f>
        <v/>
      </c>
      <c r="E72" s="248" t="str">
        <f>IF(Eingruppierung!E75="","",Eingruppierung!E75)</f>
        <v/>
      </c>
      <c r="F72" s="249" t="str">
        <f>IF(Eingruppierung!F75="","",Eingruppierung!F75)</f>
        <v/>
      </c>
      <c r="G72" s="248">
        <f>IF(Eingruppierung!G75="","",Eingruppierung!G75)</f>
        <v>0</v>
      </c>
      <c r="H72" s="247" t="str">
        <f>IF(Eingruppierung!H75="","",Eingruppierung!H75)</f>
        <v/>
      </c>
      <c r="I72" s="246" t="str">
        <f>IF(Eingruppierung!I75="","",Eingruppierung!I75)</f>
        <v/>
      </c>
      <c r="J72" s="245" t="str">
        <f>IF(Eingruppierung!J75="","",Eingruppierung!J75)</f>
        <v/>
      </c>
      <c r="K72" s="68" t="str">
        <f t="shared" si="3"/>
        <v/>
      </c>
      <c r="L72" s="244" t="str">
        <f>IF(Eingruppierung!L75="","",Eingruppierung!L75)</f>
        <v/>
      </c>
      <c r="M72" s="243" t="str">
        <f>IF(Eingruppierung!M75="","",Eingruppierung!M75)</f>
        <v/>
      </c>
      <c r="N72" s="243">
        <f>IF(Eingruppierung!N75="","",Eingruppierung!N75)</f>
        <v>0</v>
      </c>
      <c r="O72" s="84" t="str">
        <f>IF(Eingruppierung!O75="","",Eingruppierung!O75)</f>
        <v/>
      </c>
      <c r="P72" s="84" t="str">
        <f>IF(Eingruppierung!P75="","",Eingruppierung!P75)</f>
        <v/>
      </c>
      <c r="Q72" s="83" t="str">
        <f>IF(Eingruppierung!Q75="","",Eingruppierung!Q75)</f>
        <v>keine</v>
      </c>
      <c r="R72" s="82" t="str">
        <f>IF(Eingruppierung!R75="","",Eingruppierung!R75)</f>
        <v>Förderung</v>
      </c>
      <c r="S72" s="81">
        <f>IF(Eingruppierung!S75="","",Eingruppierung!S75)</f>
        <v>0</v>
      </c>
      <c r="T72" s="32"/>
      <c r="U72" s="36"/>
      <c r="V72" s="29"/>
      <c r="W72" s="33"/>
      <c r="X72" s="33"/>
      <c r="Y72" s="33"/>
      <c r="Z72" s="33"/>
      <c r="AA72" s="33"/>
      <c r="AB72" s="33"/>
      <c r="AC72" s="29"/>
      <c r="AD72" s="33"/>
      <c r="AE72" s="33"/>
      <c r="AF72" s="33"/>
      <c r="AG72" s="33"/>
      <c r="AH72" s="33"/>
      <c r="AI72" s="33"/>
      <c r="AJ72" s="29"/>
      <c r="AK72" s="29"/>
      <c r="AL72" s="33"/>
      <c r="AM72" s="33"/>
      <c r="AN72" s="33"/>
      <c r="AO72" s="33"/>
      <c r="AP72" s="33"/>
      <c r="AQ72" s="33"/>
      <c r="AR72" s="28"/>
      <c r="AS72" s="30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1"/>
      <c r="BL72" s="29"/>
      <c r="BM72" s="30"/>
      <c r="BN72" s="29"/>
      <c r="BO72" s="29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</row>
    <row r="73" spans="1:130" s="21" customFormat="1" ht="12.75" customHeight="1" outlineLevel="1" x14ac:dyDescent="0.2">
      <c r="A73" s="43"/>
      <c r="B73" s="252" t="str">
        <f>IF(Eingruppierung!B76="","",Eingruppierung!B76)</f>
        <v/>
      </c>
      <c r="C73" s="253" t="str">
        <f>IF(Eingruppierung!C76="","",Eingruppierung!C76)</f>
        <v/>
      </c>
      <c r="D73" s="250" t="str">
        <f>IF(Eingruppierung!D76="","",Eingruppierung!D76)</f>
        <v/>
      </c>
      <c r="E73" s="248" t="str">
        <f>IF(Eingruppierung!E76="","",Eingruppierung!E76)</f>
        <v/>
      </c>
      <c r="F73" s="249" t="str">
        <f>IF(Eingruppierung!F76="","",Eingruppierung!F76)</f>
        <v/>
      </c>
      <c r="G73" s="248">
        <f>IF(Eingruppierung!G76="","",Eingruppierung!G76)</f>
        <v>0</v>
      </c>
      <c r="H73" s="247" t="str">
        <f>IF(Eingruppierung!H76="","",Eingruppierung!H76)</f>
        <v/>
      </c>
      <c r="I73" s="246" t="str">
        <f>IF(Eingruppierung!I76="","",Eingruppierung!I76)</f>
        <v/>
      </c>
      <c r="J73" s="245" t="str">
        <f>IF(Eingruppierung!J76="","",Eingruppierung!J76)</f>
        <v/>
      </c>
      <c r="K73" s="68" t="str">
        <f t="shared" si="3"/>
        <v/>
      </c>
      <c r="L73" s="244" t="str">
        <f>IF(Eingruppierung!L76="","",Eingruppierung!L76)</f>
        <v/>
      </c>
      <c r="M73" s="243" t="str">
        <f>IF(Eingruppierung!M76="","",Eingruppierung!M76)</f>
        <v/>
      </c>
      <c r="N73" s="243">
        <f>IF(Eingruppierung!N76="","",Eingruppierung!N76)</f>
        <v>0</v>
      </c>
      <c r="O73" s="84" t="str">
        <f>IF(Eingruppierung!O76="","",Eingruppierung!O76)</f>
        <v/>
      </c>
      <c r="P73" s="84" t="str">
        <f>IF(Eingruppierung!P76="","",Eingruppierung!P76)</f>
        <v/>
      </c>
      <c r="Q73" s="83" t="str">
        <f>IF(Eingruppierung!Q76="","",Eingruppierung!Q76)</f>
        <v>keine</v>
      </c>
      <c r="R73" s="82" t="str">
        <f>IF(Eingruppierung!R76="","",Eingruppierung!R76)</f>
        <v>Förderung</v>
      </c>
      <c r="S73" s="81">
        <f>IF(Eingruppierung!S76="","",Eingruppierung!S76)</f>
        <v>0</v>
      </c>
      <c r="T73" s="32"/>
      <c r="U73" s="36"/>
      <c r="V73" s="29"/>
      <c r="W73" s="33"/>
      <c r="X73" s="33"/>
      <c r="Y73" s="33"/>
      <c r="Z73" s="33"/>
      <c r="AA73" s="33"/>
      <c r="AB73" s="33"/>
      <c r="AC73" s="29"/>
      <c r="AD73" s="33"/>
      <c r="AE73" s="33"/>
      <c r="AF73" s="33"/>
      <c r="AG73" s="33"/>
      <c r="AH73" s="33"/>
      <c r="AI73" s="33"/>
      <c r="AJ73" s="29"/>
      <c r="AK73" s="29"/>
      <c r="AL73" s="33"/>
      <c r="AM73" s="33"/>
      <c r="AN73" s="33"/>
      <c r="AO73" s="33"/>
      <c r="AP73" s="33"/>
      <c r="AQ73" s="33"/>
      <c r="AR73" s="28"/>
      <c r="AS73" s="30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1"/>
      <c r="BL73" s="29"/>
      <c r="BM73" s="30"/>
      <c r="BN73" s="29"/>
      <c r="BO73" s="29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</row>
    <row r="74" spans="1:130" s="21" customFormat="1" ht="12.75" customHeight="1" outlineLevel="1" x14ac:dyDescent="0.2">
      <c r="A74" s="43"/>
      <c r="B74" s="252" t="str">
        <f>IF(Eingruppierung!B77="","",Eingruppierung!B77)</f>
        <v/>
      </c>
      <c r="C74" s="251" t="str">
        <f>IF(Eingruppierung!C77="","",Eingruppierung!C77)</f>
        <v/>
      </c>
      <c r="D74" s="250" t="str">
        <f>IF(Eingruppierung!D77="","",Eingruppierung!D77)</f>
        <v/>
      </c>
      <c r="E74" s="248" t="str">
        <f>IF(Eingruppierung!E77="","",Eingruppierung!E77)</f>
        <v/>
      </c>
      <c r="F74" s="249" t="str">
        <f>IF(Eingruppierung!F77="","",Eingruppierung!F77)</f>
        <v/>
      </c>
      <c r="G74" s="248">
        <f>IF(Eingruppierung!G77="","",Eingruppierung!G77)</f>
        <v>0</v>
      </c>
      <c r="H74" s="247" t="str">
        <f>IF(Eingruppierung!H77="","",Eingruppierung!H77)</f>
        <v/>
      </c>
      <c r="I74" s="246" t="str">
        <f>IF(Eingruppierung!I77="","",Eingruppierung!I77)</f>
        <v/>
      </c>
      <c r="J74" s="245" t="str">
        <f>IF(Eingruppierung!J77="","",Eingruppierung!J77)</f>
        <v/>
      </c>
      <c r="K74" s="68" t="str">
        <f t="shared" si="3"/>
        <v/>
      </c>
      <c r="L74" s="244" t="str">
        <f>IF(Eingruppierung!L77="","",Eingruppierung!L77)</f>
        <v/>
      </c>
      <c r="M74" s="243" t="str">
        <f>IF(Eingruppierung!M77="","",Eingruppierung!M77)</f>
        <v/>
      </c>
      <c r="N74" s="243">
        <f>IF(Eingruppierung!N77="","",Eingruppierung!N77)</f>
        <v>0</v>
      </c>
      <c r="O74" s="84" t="str">
        <f>IF(Eingruppierung!O77="","",Eingruppierung!O77)</f>
        <v/>
      </c>
      <c r="P74" s="84" t="str">
        <f>IF(Eingruppierung!P77="","",Eingruppierung!P77)</f>
        <v/>
      </c>
      <c r="Q74" s="83" t="str">
        <f>IF(Eingruppierung!Q77="","",Eingruppierung!Q77)</f>
        <v>keine</v>
      </c>
      <c r="R74" s="82" t="str">
        <f>IF(Eingruppierung!R77="","",Eingruppierung!R77)</f>
        <v>Förderung</v>
      </c>
      <c r="S74" s="81">
        <f>IF(Eingruppierung!S77="","",Eingruppierung!S77)</f>
        <v>0</v>
      </c>
      <c r="T74" s="32"/>
      <c r="U74" s="36"/>
      <c r="V74" s="29"/>
      <c r="W74" s="33"/>
      <c r="X74" s="33"/>
      <c r="Y74" s="33"/>
      <c r="Z74" s="33"/>
      <c r="AA74" s="33"/>
      <c r="AB74" s="33"/>
      <c r="AC74" s="29"/>
      <c r="AD74" s="33"/>
      <c r="AE74" s="33"/>
      <c r="AF74" s="33"/>
      <c r="AG74" s="33"/>
      <c r="AH74" s="33"/>
      <c r="AI74" s="33"/>
      <c r="AJ74" s="29"/>
      <c r="AK74" s="29"/>
      <c r="AL74" s="33"/>
      <c r="AM74" s="33"/>
      <c r="AN74" s="33"/>
      <c r="AO74" s="33"/>
      <c r="AP74" s="33"/>
      <c r="AQ74" s="33"/>
      <c r="AR74" s="28"/>
      <c r="AS74" s="30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1"/>
      <c r="BL74" s="29"/>
      <c r="BM74" s="30"/>
      <c r="BN74" s="29"/>
      <c r="BO74" s="29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</row>
    <row r="75" spans="1:130" s="21" customFormat="1" ht="12.75" customHeight="1" outlineLevel="1" x14ac:dyDescent="0.2">
      <c r="A75" s="43"/>
      <c r="B75" s="252" t="str">
        <f>IF(Eingruppierung!B78="","",Eingruppierung!B78)</f>
        <v/>
      </c>
      <c r="C75" s="253" t="str">
        <f>IF(Eingruppierung!C78="","",Eingruppierung!C78)</f>
        <v/>
      </c>
      <c r="D75" s="250" t="str">
        <f>IF(Eingruppierung!D78="","",Eingruppierung!D78)</f>
        <v/>
      </c>
      <c r="E75" s="248" t="str">
        <f>IF(Eingruppierung!E78="","",Eingruppierung!E78)</f>
        <v/>
      </c>
      <c r="F75" s="249" t="str">
        <f>IF(Eingruppierung!F78="","",Eingruppierung!F78)</f>
        <v/>
      </c>
      <c r="G75" s="248">
        <f>IF(Eingruppierung!G78="","",Eingruppierung!G78)</f>
        <v>0</v>
      </c>
      <c r="H75" s="247" t="str">
        <f>IF(Eingruppierung!H78="","",Eingruppierung!H78)</f>
        <v/>
      </c>
      <c r="I75" s="246" t="str">
        <f>IF(Eingruppierung!I78="","",Eingruppierung!I78)</f>
        <v/>
      </c>
      <c r="J75" s="245" t="str">
        <f>IF(Eingruppierung!J78="","",Eingruppierung!J78)</f>
        <v/>
      </c>
      <c r="K75" s="68" t="str">
        <f t="shared" si="3"/>
        <v/>
      </c>
      <c r="L75" s="244" t="str">
        <f>IF(Eingruppierung!L78="","",Eingruppierung!L78)</f>
        <v/>
      </c>
      <c r="M75" s="243" t="str">
        <f>IF(Eingruppierung!M78="","",Eingruppierung!M78)</f>
        <v/>
      </c>
      <c r="N75" s="243">
        <f>IF(Eingruppierung!N78="","",Eingruppierung!N78)</f>
        <v>0</v>
      </c>
      <c r="O75" s="84" t="str">
        <f>IF(Eingruppierung!O78="","",Eingruppierung!O78)</f>
        <v/>
      </c>
      <c r="P75" s="84" t="str">
        <f>IF(Eingruppierung!P78="","",Eingruppierung!P78)</f>
        <v/>
      </c>
      <c r="Q75" s="83" t="str">
        <f>IF(Eingruppierung!Q78="","",Eingruppierung!Q78)</f>
        <v>keine</v>
      </c>
      <c r="R75" s="82" t="str">
        <f>IF(Eingruppierung!R78="","",Eingruppierung!R78)</f>
        <v>Förderung</v>
      </c>
      <c r="S75" s="81">
        <f>IF(Eingruppierung!S78="","",Eingruppierung!S78)</f>
        <v>0</v>
      </c>
      <c r="T75" s="32"/>
      <c r="U75" s="36"/>
      <c r="V75" s="29"/>
      <c r="W75" s="33"/>
      <c r="X75" s="33"/>
      <c r="Y75" s="33"/>
      <c r="Z75" s="33"/>
      <c r="AA75" s="33"/>
      <c r="AB75" s="33"/>
      <c r="AC75" s="29"/>
      <c r="AD75" s="33"/>
      <c r="AE75" s="33"/>
      <c r="AF75" s="33"/>
      <c r="AG75" s="33"/>
      <c r="AH75" s="33"/>
      <c r="AI75" s="33"/>
      <c r="AJ75" s="29"/>
      <c r="AK75" s="29"/>
      <c r="AL75" s="33"/>
      <c r="AM75" s="33"/>
      <c r="AN75" s="33"/>
      <c r="AO75" s="33"/>
      <c r="AP75" s="33"/>
      <c r="AQ75" s="33"/>
      <c r="AR75" s="28"/>
      <c r="AS75" s="30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1"/>
      <c r="BL75" s="29"/>
      <c r="BM75" s="30"/>
      <c r="BN75" s="29"/>
      <c r="BO75" s="29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</row>
    <row r="76" spans="1:130" s="21" customFormat="1" ht="12.75" customHeight="1" outlineLevel="1" x14ac:dyDescent="0.2">
      <c r="A76" s="43"/>
      <c r="B76" s="252" t="str">
        <f>IF(Eingruppierung!B79="","",Eingruppierung!B79)</f>
        <v/>
      </c>
      <c r="C76" s="253" t="str">
        <f>IF(Eingruppierung!C79="","",Eingruppierung!C79)</f>
        <v/>
      </c>
      <c r="D76" s="250" t="str">
        <f>IF(Eingruppierung!D79="","",Eingruppierung!D79)</f>
        <v/>
      </c>
      <c r="E76" s="248" t="str">
        <f>IF(Eingruppierung!E79="","",Eingruppierung!E79)</f>
        <v/>
      </c>
      <c r="F76" s="249" t="str">
        <f>IF(Eingruppierung!F79="","",Eingruppierung!F79)</f>
        <v/>
      </c>
      <c r="G76" s="248">
        <f>IF(Eingruppierung!G79="","",Eingruppierung!G79)</f>
        <v>0</v>
      </c>
      <c r="H76" s="247" t="str">
        <f>IF(Eingruppierung!H79="","",Eingruppierung!H79)</f>
        <v/>
      </c>
      <c r="I76" s="246" t="str">
        <f>IF(Eingruppierung!I79="","",Eingruppierung!I79)</f>
        <v/>
      </c>
      <c r="J76" s="245" t="str">
        <f>IF(Eingruppierung!J79="","",Eingruppierung!J79)</f>
        <v/>
      </c>
      <c r="K76" s="68" t="str">
        <f t="shared" si="3"/>
        <v/>
      </c>
      <c r="L76" s="244" t="str">
        <f>IF(Eingruppierung!L79="","",Eingruppierung!L79)</f>
        <v/>
      </c>
      <c r="M76" s="243" t="str">
        <f>IF(Eingruppierung!M79="","",Eingruppierung!M79)</f>
        <v/>
      </c>
      <c r="N76" s="243">
        <f>IF(Eingruppierung!N79="","",Eingruppierung!N79)</f>
        <v>0</v>
      </c>
      <c r="O76" s="84" t="str">
        <f>IF(Eingruppierung!O79="","",Eingruppierung!O79)</f>
        <v/>
      </c>
      <c r="P76" s="84" t="str">
        <f>IF(Eingruppierung!P79="","",Eingruppierung!P79)</f>
        <v/>
      </c>
      <c r="Q76" s="83" t="str">
        <f>IF(Eingruppierung!Q79="","",Eingruppierung!Q79)</f>
        <v>keine</v>
      </c>
      <c r="R76" s="82" t="str">
        <f>IF(Eingruppierung!R79="","",Eingruppierung!R79)</f>
        <v>Förderung</v>
      </c>
      <c r="S76" s="81">
        <f>IF(Eingruppierung!S79="","",Eingruppierung!S79)</f>
        <v>0</v>
      </c>
      <c r="T76" s="32"/>
      <c r="U76" s="36"/>
      <c r="V76" s="29"/>
      <c r="W76" s="33"/>
      <c r="X76" s="33"/>
      <c r="Y76" s="33"/>
      <c r="Z76" s="33"/>
      <c r="AA76" s="33"/>
      <c r="AB76" s="33"/>
      <c r="AC76" s="29"/>
      <c r="AD76" s="33"/>
      <c r="AE76" s="33"/>
      <c r="AF76" s="33"/>
      <c r="AG76" s="33"/>
      <c r="AH76" s="33"/>
      <c r="AI76" s="33"/>
      <c r="AJ76" s="29"/>
      <c r="AK76" s="29"/>
      <c r="AL76" s="33"/>
      <c r="AM76" s="33"/>
      <c r="AN76" s="33"/>
      <c r="AO76" s="33"/>
      <c r="AP76" s="33"/>
      <c r="AQ76" s="33"/>
      <c r="AR76" s="28"/>
      <c r="AS76" s="30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1"/>
      <c r="BL76" s="29"/>
      <c r="BM76" s="30"/>
      <c r="BN76" s="29"/>
      <c r="BO76" s="29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</row>
    <row r="77" spans="1:130" s="21" customFormat="1" ht="12.75" customHeight="1" outlineLevel="1" x14ac:dyDescent="0.2">
      <c r="A77" s="43"/>
      <c r="B77" s="252" t="str">
        <f>IF(Eingruppierung!B80="","",Eingruppierung!B80)</f>
        <v/>
      </c>
      <c r="C77" s="251" t="str">
        <f>IF(Eingruppierung!C80="","",Eingruppierung!C80)</f>
        <v/>
      </c>
      <c r="D77" s="250" t="str">
        <f>IF(Eingruppierung!D80="","",Eingruppierung!D80)</f>
        <v/>
      </c>
      <c r="E77" s="248" t="str">
        <f>IF(Eingruppierung!E80="","",Eingruppierung!E80)</f>
        <v/>
      </c>
      <c r="F77" s="249" t="str">
        <f>IF(Eingruppierung!F80="","",Eingruppierung!F80)</f>
        <v/>
      </c>
      <c r="G77" s="248">
        <f>IF(Eingruppierung!G80="","",Eingruppierung!G80)</f>
        <v>0</v>
      </c>
      <c r="H77" s="247" t="str">
        <f>IF(Eingruppierung!H80="","",Eingruppierung!H80)</f>
        <v/>
      </c>
      <c r="I77" s="246" t="str">
        <f>IF(Eingruppierung!I80="","",Eingruppierung!I80)</f>
        <v/>
      </c>
      <c r="J77" s="245" t="str">
        <f>IF(Eingruppierung!J80="","",Eingruppierung!J80)</f>
        <v/>
      </c>
      <c r="K77" s="68" t="str">
        <f t="shared" si="3"/>
        <v/>
      </c>
      <c r="L77" s="244" t="str">
        <f>IF(Eingruppierung!L80="","",Eingruppierung!L80)</f>
        <v/>
      </c>
      <c r="M77" s="243" t="str">
        <f>IF(Eingruppierung!M80="","",Eingruppierung!M80)</f>
        <v/>
      </c>
      <c r="N77" s="243">
        <f>IF(Eingruppierung!N80="","",Eingruppierung!N80)</f>
        <v>0</v>
      </c>
      <c r="O77" s="84" t="str">
        <f>IF(Eingruppierung!O80="","",Eingruppierung!O80)</f>
        <v/>
      </c>
      <c r="P77" s="84" t="str">
        <f>IF(Eingruppierung!P80="","",Eingruppierung!P80)</f>
        <v/>
      </c>
      <c r="Q77" s="83" t="str">
        <f>IF(Eingruppierung!Q80="","",Eingruppierung!Q80)</f>
        <v>keine</v>
      </c>
      <c r="R77" s="82" t="str">
        <f>IF(Eingruppierung!R80="","",Eingruppierung!R80)</f>
        <v>Förderung</v>
      </c>
      <c r="S77" s="81">
        <f>IF(Eingruppierung!S80="","",Eingruppierung!S80)</f>
        <v>0</v>
      </c>
      <c r="T77" s="32"/>
      <c r="U77" s="36"/>
      <c r="V77" s="29"/>
      <c r="W77" s="33"/>
      <c r="X77" s="33"/>
      <c r="Y77" s="33"/>
      <c r="Z77" s="33"/>
      <c r="AA77" s="33"/>
      <c r="AB77" s="33"/>
      <c r="AC77" s="29"/>
      <c r="AD77" s="33"/>
      <c r="AE77" s="33"/>
      <c r="AF77" s="33"/>
      <c r="AG77" s="33"/>
      <c r="AH77" s="33"/>
      <c r="AI77" s="33"/>
      <c r="AJ77" s="29"/>
      <c r="AK77" s="29"/>
      <c r="AL77" s="33"/>
      <c r="AM77" s="33"/>
      <c r="AN77" s="33"/>
      <c r="AO77" s="33"/>
      <c r="AP77" s="33"/>
      <c r="AQ77" s="33"/>
      <c r="AR77" s="28"/>
      <c r="AS77" s="30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1"/>
      <c r="BL77" s="29"/>
      <c r="BM77" s="30"/>
      <c r="BN77" s="29"/>
      <c r="BO77" s="29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</row>
    <row r="78" spans="1:130" s="21" customFormat="1" ht="12.75" customHeight="1" outlineLevel="1" x14ac:dyDescent="0.2">
      <c r="A78" s="43"/>
      <c r="B78" s="252" t="str">
        <f>IF(Eingruppierung!B81="","",Eingruppierung!B81)</f>
        <v/>
      </c>
      <c r="C78" s="253" t="str">
        <f>IF(Eingruppierung!C81="","",Eingruppierung!C81)</f>
        <v/>
      </c>
      <c r="D78" s="250" t="str">
        <f>IF(Eingruppierung!D81="","",Eingruppierung!D81)</f>
        <v/>
      </c>
      <c r="E78" s="248" t="str">
        <f>IF(Eingruppierung!E81="","",Eingruppierung!E81)</f>
        <v/>
      </c>
      <c r="F78" s="249" t="str">
        <f>IF(Eingruppierung!F81="","",Eingruppierung!F81)</f>
        <v/>
      </c>
      <c r="G78" s="248">
        <f>IF(Eingruppierung!G81="","",Eingruppierung!G81)</f>
        <v>0</v>
      </c>
      <c r="H78" s="247" t="str">
        <f>IF(Eingruppierung!H81="","",Eingruppierung!H81)</f>
        <v/>
      </c>
      <c r="I78" s="246" t="str">
        <f>IF(Eingruppierung!I81="","",Eingruppierung!I81)</f>
        <v/>
      </c>
      <c r="J78" s="245" t="str">
        <f>IF(Eingruppierung!J81="","",Eingruppierung!J81)</f>
        <v/>
      </c>
      <c r="K78" s="68" t="str">
        <f t="shared" si="3"/>
        <v/>
      </c>
      <c r="L78" s="244" t="str">
        <f>IF(Eingruppierung!L81="","",Eingruppierung!L81)</f>
        <v/>
      </c>
      <c r="M78" s="243" t="str">
        <f>IF(Eingruppierung!M81="","",Eingruppierung!M81)</f>
        <v/>
      </c>
      <c r="N78" s="243">
        <f>IF(Eingruppierung!N81="","",Eingruppierung!N81)</f>
        <v>0</v>
      </c>
      <c r="O78" s="84" t="str">
        <f>IF(Eingruppierung!O81="","",Eingruppierung!O81)</f>
        <v/>
      </c>
      <c r="P78" s="84" t="str">
        <f>IF(Eingruppierung!P81="","",Eingruppierung!P81)</f>
        <v/>
      </c>
      <c r="Q78" s="83" t="str">
        <f>IF(Eingruppierung!Q81="","",Eingruppierung!Q81)</f>
        <v>keine</v>
      </c>
      <c r="R78" s="82" t="str">
        <f>IF(Eingruppierung!R81="","",Eingruppierung!R81)</f>
        <v>Förderung</v>
      </c>
      <c r="S78" s="81">
        <f>IF(Eingruppierung!S81="","",Eingruppierung!S81)</f>
        <v>0</v>
      </c>
      <c r="T78" s="32"/>
      <c r="U78" s="36"/>
      <c r="V78" s="29"/>
      <c r="W78" s="33"/>
      <c r="X78" s="33"/>
      <c r="Y78" s="33"/>
      <c r="Z78" s="33"/>
      <c r="AA78" s="33"/>
      <c r="AB78" s="33"/>
      <c r="AC78" s="29"/>
      <c r="AD78" s="33"/>
      <c r="AE78" s="33"/>
      <c r="AF78" s="33"/>
      <c r="AG78" s="33"/>
      <c r="AH78" s="33"/>
      <c r="AI78" s="33"/>
      <c r="AJ78" s="29"/>
      <c r="AK78" s="29"/>
      <c r="AL78" s="33"/>
      <c r="AM78" s="33"/>
      <c r="AN78" s="33"/>
      <c r="AO78" s="33"/>
      <c r="AP78" s="33"/>
      <c r="AQ78" s="33"/>
      <c r="AR78" s="28"/>
      <c r="AS78" s="30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1"/>
      <c r="BL78" s="29"/>
      <c r="BM78" s="30"/>
      <c r="BN78" s="29"/>
      <c r="BO78" s="29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</row>
    <row r="79" spans="1:130" s="21" customFormat="1" ht="12.75" customHeight="1" outlineLevel="1" x14ac:dyDescent="0.2">
      <c r="A79" s="43"/>
      <c r="B79" s="252" t="str">
        <f>IF(Eingruppierung!B82="","",Eingruppierung!B82)</f>
        <v/>
      </c>
      <c r="C79" s="253" t="str">
        <f>IF(Eingruppierung!C82="","",Eingruppierung!C82)</f>
        <v/>
      </c>
      <c r="D79" s="250" t="str">
        <f>IF(Eingruppierung!D82="","",Eingruppierung!D82)</f>
        <v/>
      </c>
      <c r="E79" s="248" t="str">
        <f>IF(Eingruppierung!E82="","",Eingruppierung!E82)</f>
        <v/>
      </c>
      <c r="F79" s="249" t="str">
        <f>IF(Eingruppierung!F82="","",Eingruppierung!F82)</f>
        <v/>
      </c>
      <c r="G79" s="248">
        <f>IF(Eingruppierung!G82="","",Eingruppierung!G82)</f>
        <v>0</v>
      </c>
      <c r="H79" s="247" t="str">
        <f>IF(Eingruppierung!H82="","",Eingruppierung!H82)</f>
        <v/>
      </c>
      <c r="I79" s="246" t="str">
        <f>IF(Eingruppierung!I82="","",Eingruppierung!I82)</f>
        <v/>
      </c>
      <c r="J79" s="245" t="str">
        <f>IF(Eingruppierung!J82="","",Eingruppierung!J82)</f>
        <v/>
      </c>
      <c r="K79" s="68" t="str">
        <f t="shared" si="3"/>
        <v/>
      </c>
      <c r="L79" s="244" t="str">
        <f>IF(Eingruppierung!L82="","",Eingruppierung!L82)</f>
        <v/>
      </c>
      <c r="M79" s="243" t="str">
        <f>IF(Eingruppierung!M82="","",Eingruppierung!M82)</f>
        <v/>
      </c>
      <c r="N79" s="243">
        <f>IF(Eingruppierung!N82="","",Eingruppierung!N82)</f>
        <v>0</v>
      </c>
      <c r="O79" s="84" t="str">
        <f>IF(Eingruppierung!O82="","",Eingruppierung!O82)</f>
        <v/>
      </c>
      <c r="P79" s="84" t="str">
        <f>IF(Eingruppierung!P82="","",Eingruppierung!P82)</f>
        <v/>
      </c>
      <c r="Q79" s="83" t="str">
        <f>IF(Eingruppierung!Q82="","",Eingruppierung!Q82)</f>
        <v>keine</v>
      </c>
      <c r="R79" s="82" t="str">
        <f>IF(Eingruppierung!R82="","",Eingruppierung!R82)</f>
        <v>Förderung</v>
      </c>
      <c r="S79" s="81">
        <f>IF(Eingruppierung!S82="","",Eingruppierung!S82)</f>
        <v>0</v>
      </c>
      <c r="T79" s="32"/>
      <c r="U79" s="36"/>
      <c r="V79" s="29"/>
      <c r="W79" s="33"/>
      <c r="X79" s="33"/>
      <c r="Y79" s="33"/>
      <c r="Z79" s="33"/>
      <c r="AA79" s="33"/>
      <c r="AB79" s="33"/>
      <c r="AC79" s="29"/>
      <c r="AD79" s="33"/>
      <c r="AE79" s="33"/>
      <c r="AF79" s="33"/>
      <c r="AG79" s="33"/>
      <c r="AH79" s="33"/>
      <c r="AI79" s="33"/>
      <c r="AJ79" s="29"/>
      <c r="AK79" s="29"/>
      <c r="AL79" s="33"/>
      <c r="AM79" s="33"/>
      <c r="AN79" s="33"/>
      <c r="AO79" s="33"/>
      <c r="AP79" s="33"/>
      <c r="AQ79" s="33"/>
      <c r="AR79" s="28"/>
      <c r="AS79" s="30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1"/>
      <c r="BL79" s="29"/>
      <c r="BM79" s="30"/>
      <c r="BN79" s="29"/>
      <c r="BO79" s="29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</row>
    <row r="80" spans="1:130" s="21" customFormat="1" ht="12.75" customHeight="1" outlineLevel="1" x14ac:dyDescent="0.2">
      <c r="A80" s="43"/>
      <c r="B80" s="252" t="str">
        <f>IF(Eingruppierung!B83="","",Eingruppierung!B83)</f>
        <v/>
      </c>
      <c r="C80" s="251" t="str">
        <f>IF(Eingruppierung!C83="","",Eingruppierung!C83)</f>
        <v/>
      </c>
      <c r="D80" s="250" t="str">
        <f>IF(Eingruppierung!D83="","",Eingruppierung!D83)</f>
        <v/>
      </c>
      <c r="E80" s="248" t="str">
        <f>IF(Eingruppierung!E83="","",Eingruppierung!E83)</f>
        <v/>
      </c>
      <c r="F80" s="249" t="str">
        <f>IF(Eingruppierung!F83="","",Eingruppierung!F83)</f>
        <v/>
      </c>
      <c r="G80" s="248">
        <f>IF(Eingruppierung!G83="","",Eingruppierung!G83)</f>
        <v>0</v>
      </c>
      <c r="H80" s="247" t="str">
        <f>IF(Eingruppierung!H83="","",Eingruppierung!H83)</f>
        <v/>
      </c>
      <c r="I80" s="246" t="str">
        <f>IF(Eingruppierung!I83="","",Eingruppierung!I83)</f>
        <v/>
      </c>
      <c r="J80" s="245" t="str">
        <f>IF(Eingruppierung!J83="","",Eingruppierung!J83)</f>
        <v/>
      </c>
      <c r="K80" s="68" t="str">
        <f t="shared" si="3"/>
        <v/>
      </c>
      <c r="L80" s="244" t="str">
        <f>IF(Eingruppierung!L83="","",Eingruppierung!L83)</f>
        <v/>
      </c>
      <c r="M80" s="243" t="str">
        <f>IF(Eingruppierung!M83="","",Eingruppierung!M83)</f>
        <v/>
      </c>
      <c r="N80" s="243">
        <f>IF(Eingruppierung!N83="","",Eingruppierung!N83)</f>
        <v>0</v>
      </c>
      <c r="O80" s="84" t="str">
        <f>IF(Eingruppierung!O83="","",Eingruppierung!O83)</f>
        <v/>
      </c>
      <c r="P80" s="84" t="str">
        <f>IF(Eingruppierung!P83="","",Eingruppierung!P83)</f>
        <v/>
      </c>
      <c r="Q80" s="83" t="str">
        <f>IF(Eingruppierung!Q83="","",Eingruppierung!Q83)</f>
        <v>keine</v>
      </c>
      <c r="R80" s="82" t="str">
        <f>IF(Eingruppierung!R83="","",Eingruppierung!R83)</f>
        <v>Förderung</v>
      </c>
      <c r="S80" s="81">
        <f>IF(Eingruppierung!S83="","",Eingruppierung!S83)</f>
        <v>0</v>
      </c>
      <c r="T80" s="32"/>
      <c r="U80" s="36"/>
      <c r="V80" s="29"/>
      <c r="W80" s="33"/>
      <c r="X80" s="33"/>
      <c r="Y80" s="33"/>
      <c r="Z80" s="33"/>
      <c r="AA80" s="33"/>
      <c r="AB80" s="33"/>
      <c r="AC80" s="29"/>
      <c r="AD80" s="33"/>
      <c r="AE80" s="33"/>
      <c r="AF80" s="33"/>
      <c r="AG80" s="33"/>
      <c r="AH80" s="33"/>
      <c r="AI80" s="33"/>
      <c r="AJ80" s="29"/>
      <c r="AK80" s="29"/>
      <c r="AL80" s="33"/>
      <c r="AM80" s="33"/>
      <c r="AN80" s="33"/>
      <c r="AO80" s="33"/>
      <c r="AP80" s="33"/>
      <c r="AQ80" s="33"/>
      <c r="AR80" s="28"/>
      <c r="AS80" s="30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1"/>
      <c r="BL80" s="29"/>
      <c r="BM80" s="30"/>
      <c r="BN80" s="29"/>
      <c r="BO80" s="29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</row>
    <row r="81" spans="1:130" s="21" customFormat="1" ht="12.75" customHeight="1" outlineLevel="1" thickBot="1" x14ac:dyDescent="0.25">
      <c r="A81" s="43"/>
      <c r="B81" s="242" t="str">
        <f>IF(Eingruppierung!B84="","",Eingruppierung!B84)</f>
        <v/>
      </c>
      <c r="C81" s="241" t="str">
        <f>IF(Eingruppierung!C84="","",Eingruppierung!C84)</f>
        <v/>
      </c>
      <c r="D81" s="240" t="str">
        <f>IF(Eingruppierung!D84="","",Eingruppierung!D84)</f>
        <v/>
      </c>
      <c r="E81" s="238" t="str">
        <f>IF(Eingruppierung!E84="","",Eingruppierung!E84)</f>
        <v/>
      </c>
      <c r="F81" s="239" t="str">
        <f>IF(Eingruppierung!F84="","",Eingruppierung!F84)</f>
        <v/>
      </c>
      <c r="G81" s="238">
        <f>IF(Eingruppierung!G84="","",Eingruppierung!G84)</f>
        <v>0</v>
      </c>
      <c r="H81" s="237" t="str">
        <f>IF(Eingruppierung!H84="","",Eingruppierung!H84)</f>
        <v/>
      </c>
      <c r="I81" s="236" t="str">
        <f>IF(Eingruppierung!I84="","",Eingruppierung!I84)</f>
        <v/>
      </c>
      <c r="J81" s="235" t="str">
        <f>IF(Eingruppierung!J84="","",Eingruppierung!J84)</f>
        <v/>
      </c>
      <c r="K81" s="68" t="str">
        <f t="shared" si="3"/>
        <v/>
      </c>
      <c r="L81" s="234" t="str">
        <f>IF(Eingruppierung!L84="","",Eingruppierung!L84)</f>
        <v/>
      </c>
      <c r="M81" s="233" t="str">
        <f>IF(Eingruppierung!M84="","",Eingruppierung!M84)</f>
        <v/>
      </c>
      <c r="N81" s="233">
        <f>IF(Eingruppierung!N84="","",Eingruppierung!N84)</f>
        <v>0</v>
      </c>
      <c r="O81" s="65" t="str">
        <f>IF(Eingruppierung!O84="","",Eingruppierung!O84)</f>
        <v/>
      </c>
      <c r="P81" s="65" t="str">
        <f>IF(Eingruppierung!P84="","",Eingruppierung!P84)</f>
        <v/>
      </c>
      <c r="Q81" s="64" t="str">
        <f>IF(Eingruppierung!Q84="","",Eingruppierung!Q84)</f>
        <v>keine</v>
      </c>
      <c r="R81" s="63" t="str">
        <f>IF(Eingruppierung!R84="","",Eingruppierung!R84)</f>
        <v>Förderung</v>
      </c>
      <c r="S81" s="62">
        <f>IF(Eingruppierung!S84="","",Eingruppierung!S84)</f>
        <v>0</v>
      </c>
      <c r="T81" s="32"/>
      <c r="U81" s="36"/>
      <c r="V81" s="29"/>
      <c r="W81" s="33"/>
      <c r="X81" s="33"/>
      <c r="Y81" s="33"/>
      <c r="Z81" s="33"/>
      <c r="AA81" s="33"/>
      <c r="AB81" s="33"/>
      <c r="AC81" s="29"/>
      <c r="AD81" s="33"/>
      <c r="AE81" s="33"/>
      <c r="AF81" s="33"/>
      <c r="AG81" s="33"/>
      <c r="AH81" s="33"/>
      <c r="AI81" s="33"/>
      <c r="AJ81" s="29"/>
      <c r="AK81" s="29"/>
      <c r="AL81" s="33"/>
      <c r="AM81" s="33"/>
      <c r="AN81" s="33"/>
      <c r="AO81" s="33"/>
      <c r="AP81" s="33"/>
      <c r="AQ81" s="33"/>
      <c r="AR81" s="28"/>
      <c r="AS81" s="30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1"/>
      <c r="BL81" s="29"/>
      <c r="BM81" s="30"/>
      <c r="BN81" s="29"/>
      <c r="BO81" s="29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</row>
    <row r="82" spans="1:130" s="21" customFormat="1" x14ac:dyDescent="0.2">
      <c r="B82" s="29"/>
      <c r="C82" s="28"/>
      <c r="D82" s="28"/>
      <c r="E82" s="145"/>
      <c r="F82" s="145"/>
      <c r="G82" s="145"/>
      <c r="H82" s="145"/>
      <c r="I82" s="144"/>
      <c r="J82" s="144"/>
      <c r="K82" s="614"/>
      <c r="L82" s="614"/>
      <c r="M82" s="614"/>
      <c r="N82" s="614"/>
      <c r="O82" s="614"/>
      <c r="P82" s="38"/>
      <c r="Q82" s="38"/>
      <c r="R82" s="38"/>
      <c r="S82" s="38"/>
      <c r="T82" s="38"/>
      <c r="U82" s="143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</row>
    <row r="83" spans="1:130" s="25" customFormat="1" ht="17.25" customHeight="1" outlineLevel="1" x14ac:dyDescent="0.2">
      <c r="B83" s="608">
        <f>IF(Eingruppierung!B87="","",Eingruppierung!B87)</f>
        <v>0</v>
      </c>
      <c r="C83" s="608"/>
      <c r="D83" s="609"/>
      <c r="E83" s="609"/>
      <c r="F83" s="609"/>
      <c r="G83" s="609"/>
      <c r="H83" s="609"/>
      <c r="I83" s="609"/>
      <c r="J83" s="609"/>
      <c r="K83" s="609"/>
      <c r="L83" s="609"/>
      <c r="M83" s="609"/>
      <c r="N83" s="29"/>
      <c r="O83" s="141"/>
      <c r="P83" s="141"/>
      <c r="Q83" s="141"/>
      <c r="R83" s="141"/>
      <c r="S83" s="20"/>
      <c r="T83" s="140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</row>
    <row r="84" spans="1:130" s="21" customFormat="1" ht="7.5" customHeight="1" outlineLevel="1" thickBot="1" x14ac:dyDescent="0.25">
      <c r="B84" s="142"/>
      <c r="E84" s="23"/>
      <c r="F84" s="27"/>
      <c r="G84" s="23"/>
      <c r="I84" s="23"/>
      <c r="K84" s="28"/>
      <c r="L84" s="28"/>
      <c r="M84" s="28"/>
      <c r="N84" s="28"/>
      <c r="O84" s="141"/>
      <c r="P84" s="141"/>
      <c r="Q84" s="141"/>
      <c r="R84" s="141"/>
      <c r="S84" s="20"/>
      <c r="T84" s="140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</row>
    <row r="85" spans="1:130" s="25" customFormat="1" ht="65.099999999999994" customHeight="1" outlineLevel="1" thickBot="1" x14ac:dyDescent="0.25">
      <c r="B85" s="139" t="s">
        <v>14</v>
      </c>
      <c r="C85" s="138" t="s">
        <v>15</v>
      </c>
      <c r="D85" s="137" t="s">
        <v>159</v>
      </c>
      <c r="E85" s="136" t="s">
        <v>158</v>
      </c>
      <c r="F85" s="136" t="s">
        <v>157</v>
      </c>
      <c r="G85" s="135" t="s">
        <v>156</v>
      </c>
      <c r="H85" s="134" t="s">
        <v>16</v>
      </c>
      <c r="I85" s="133" t="s">
        <v>17</v>
      </c>
      <c r="J85" s="168" t="s">
        <v>155</v>
      </c>
      <c r="K85" s="119"/>
      <c r="L85" s="131" t="s">
        <v>154</v>
      </c>
      <c r="M85" s="130" t="s">
        <v>153</v>
      </c>
      <c r="N85" s="130" t="s">
        <v>152</v>
      </c>
      <c r="O85" s="129" t="s">
        <v>151</v>
      </c>
      <c r="P85" s="129" t="s">
        <v>150</v>
      </c>
      <c r="Q85" s="128" t="s">
        <v>149</v>
      </c>
      <c r="R85" s="127" t="s">
        <v>148</v>
      </c>
      <c r="S85" s="126" t="s">
        <v>147</v>
      </c>
      <c r="T85" s="119"/>
      <c r="U85" s="117"/>
      <c r="V85" s="120"/>
      <c r="W85" s="29"/>
      <c r="X85" s="29"/>
      <c r="Y85" s="29"/>
      <c r="Z85" s="29"/>
      <c r="AA85" s="29"/>
      <c r="AB85" s="29"/>
      <c r="AC85" s="120"/>
      <c r="AD85" s="29"/>
      <c r="AE85" s="29"/>
      <c r="AF85" s="29"/>
      <c r="AG85" s="29"/>
      <c r="AH85" s="29"/>
      <c r="AI85" s="29"/>
      <c r="AJ85" s="29"/>
      <c r="AK85" s="120"/>
      <c r="AL85" s="29"/>
      <c r="AM85" s="29"/>
      <c r="AN85" s="29"/>
      <c r="AO85" s="29"/>
      <c r="AP85" s="29"/>
      <c r="AQ85" s="29"/>
      <c r="AR85" s="29"/>
      <c r="AS85" s="117"/>
      <c r="AT85" s="119"/>
      <c r="AU85" s="119"/>
      <c r="AV85" s="117"/>
      <c r="AW85" s="117"/>
      <c r="AX85" s="117"/>
      <c r="AY85" s="117"/>
      <c r="AZ85" s="119"/>
      <c r="BA85" s="119"/>
      <c r="BB85" s="117"/>
      <c r="BC85" s="117"/>
      <c r="BD85" s="117"/>
      <c r="BE85" s="117"/>
      <c r="BF85" s="118"/>
      <c r="BG85" s="117"/>
      <c r="BH85" s="117"/>
      <c r="BI85" s="117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</row>
    <row r="86" spans="1:130" s="25" customFormat="1" ht="12.75" customHeight="1" outlineLevel="1" x14ac:dyDescent="0.2">
      <c r="A86" s="116"/>
      <c r="B86" s="263" t="str">
        <f>IF(Eingruppierung!B90="","",Eingruppierung!B90)</f>
        <v/>
      </c>
      <c r="C86" s="262" t="str">
        <f>IF(Eingruppierung!C90="","",Eingruppierung!C90)</f>
        <v/>
      </c>
      <c r="D86" s="261" t="str">
        <f>IF(Eingruppierung!D90="","",Eingruppierung!D90)</f>
        <v/>
      </c>
      <c r="E86" s="259" t="str">
        <f>IF(Eingruppierung!E90="","",Eingruppierung!E90)</f>
        <v/>
      </c>
      <c r="F86" s="260" t="str">
        <f>IF(Eingruppierung!F90="","",Eingruppierung!F90)</f>
        <v/>
      </c>
      <c r="G86" s="259">
        <f>IF(Eingruppierung!G90="","",Eingruppierung!G90)</f>
        <v>0</v>
      </c>
      <c r="H86" s="258" t="str">
        <f>IF(Eingruppierung!H90="","",Eingruppierung!H90)</f>
        <v/>
      </c>
      <c r="I86" s="257" t="str">
        <f>IF(Eingruppierung!I90="","",Eingruppierung!I90)</f>
        <v/>
      </c>
      <c r="J86" s="256" t="str">
        <f>IF(Eingruppierung!J90="","",Eingruppierung!J90)</f>
        <v/>
      </c>
      <c r="K86" s="68" t="str">
        <f t="shared" ref="K86:K96" si="4">IF(AND(H86="",I86=""),"",IF(OR(H86&lt;$H$11,H86&gt;$I$11,I86&lt;H86,I86&lt;$H$11,I86&gt;$I$11),"!!!",""))</f>
        <v/>
      </c>
      <c r="L86" s="255" t="str">
        <f>IF(Eingruppierung!L90="","",Eingruppierung!L90)</f>
        <v/>
      </c>
      <c r="M86" s="254" t="str">
        <f>IF(Eingruppierung!M90="","",Eingruppierung!M90)</f>
        <v/>
      </c>
      <c r="N86" s="254">
        <f>IF(Eingruppierung!N90="","",Eingruppierung!N90)</f>
        <v>0</v>
      </c>
      <c r="O86" s="105" t="str">
        <f>IF(Eingruppierung!O90="","",Eingruppierung!O90)</f>
        <v/>
      </c>
      <c r="P86" s="105" t="str">
        <f>IF(Eingruppierung!P90="","",Eingruppierung!P90)</f>
        <v/>
      </c>
      <c r="Q86" s="104" t="str">
        <f>IF(Eingruppierung!Q90="","",Eingruppierung!Q90)</f>
        <v>keine</v>
      </c>
      <c r="R86" s="103" t="str">
        <f>IF(Eingruppierung!R90="","",Eingruppierung!R90)</f>
        <v>Förderung</v>
      </c>
      <c r="S86" s="102">
        <f>IF(Eingruppierung!S90="","",Eingruppierung!S90)</f>
        <v>0</v>
      </c>
      <c r="T86" s="32"/>
      <c r="U86" s="36"/>
      <c r="V86" s="29"/>
      <c r="W86" s="33"/>
      <c r="X86" s="33"/>
      <c r="Y86" s="33"/>
      <c r="Z86" s="33"/>
      <c r="AA86" s="33"/>
      <c r="AB86" s="33"/>
      <c r="AC86" s="29"/>
      <c r="AD86" s="33"/>
      <c r="AE86" s="33"/>
      <c r="AF86" s="33"/>
      <c r="AG86" s="33"/>
      <c r="AH86" s="33"/>
      <c r="AI86" s="33"/>
      <c r="AJ86" s="29"/>
      <c r="AK86" s="29"/>
      <c r="AL86" s="33"/>
      <c r="AM86" s="33"/>
      <c r="AN86" s="33"/>
      <c r="AO86" s="33"/>
      <c r="AP86" s="33"/>
      <c r="AQ86" s="33"/>
      <c r="AR86" s="29"/>
      <c r="AS86" s="30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1"/>
      <c r="BL86" s="29"/>
      <c r="BM86" s="30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</row>
    <row r="87" spans="1:130" s="21" customFormat="1" ht="12.75" customHeight="1" outlineLevel="1" x14ac:dyDescent="0.2">
      <c r="A87" s="43"/>
      <c r="B87" s="252" t="str">
        <f>IF(Eingruppierung!B91="","",Eingruppierung!B91)</f>
        <v/>
      </c>
      <c r="C87" s="253" t="str">
        <f>IF(Eingruppierung!C91="","",Eingruppierung!C91)</f>
        <v/>
      </c>
      <c r="D87" s="250" t="str">
        <f>IF(Eingruppierung!D91="","",Eingruppierung!D91)</f>
        <v/>
      </c>
      <c r="E87" s="248" t="str">
        <f>IF(Eingruppierung!E91="","",Eingruppierung!E91)</f>
        <v/>
      </c>
      <c r="F87" s="249" t="str">
        <f>IF(Eingruppierung!F91="","",Eingruppierung!F91)</f>
        <v/>
      </c>
      <c r="G87" s="248">
        <f>IF(Eingruppierung!G91="","",Eingruppierung!G91)</f>
        <v>0</v>
      </c>
      <c r="H87" s="247" t="str">
        <f>IF(Eingruppierung!H91="","",Eingruppierung!H91)</f>
        <v/>
      </c>
      <c r="I87" s="246" t="str">
        <f>IF(Eingruppierung!I91="","",Eingruppierung!I91)</f>
        <v/>
      </c>
      <c r="J87" s="245" t="str">
        <f>IF(Eingruppierung!J91="","",Eingruppierung!J91)</f>
        <v/>
      </c>
      <c r="K87" s="68" t="str">
        <f t="shared" si="4"/>
        <v/>
      </c>
      <c r="L87" s="244" t="str">
        <f>IF(Eingruppierung!L91="","",Eingruppierung!L91)</f>
        <v/>
      </c>
      <c r="M87" s="243" t="str">
        <f>IF(Eingruppierung!M91="","",Eingruppierung!M91)</f>
        <v/>
      </c>
      <c r="N87" s="243">
        <f>IF(Eingruppierung!N91="","",Eingruppierung!N91)</f>
        <v>0</v>
      </c>
      <c r="O87" s="84" t="str">
        <f>IF(Eingruppierung!O91="","",Eingruppierung!O91)</f>
        <v/>
      </c>
      <c r="P87" s="84" t="str">
        <f>IF(Eingruppierung!P91="","",Eingruppierung!P91)</f>
        <v/>
      </c>
      <c r="Q87" s="83" t="str">
        <f>IF(Eingruppierung!Q91="","",Eingruppierung!Q91)</f>
        <v>keine</v>
      </c>
      <c r="R87" s="82" t="str">
        <f>IF(Eingruppierung!R91="","",Eingruppierung!R91)</f>
        <v>Förderung</v>
      </c>
      <c r="S87" s="81">
        <f>IF(Eingruppierung!S91="","",Eingruppierung!S91)</f>
        <v>0</v>
      </c>
      <c r="T87" s="32"/>
      <c r="U87" s="36"/>
      <c r="V87" s="29"/>
      <c r="W87" s="33"/>
      <c r="X87" s="33"/>
      <c r="Y87" s="33"/>
      <c r="Z87" s="33"/>
      <c r="AA87" s="33"/>
      <c r="AB87" s="33"/>
      <c r="AC87" s="29"/>
      <c r="AD87" s="33"/>
      <c r="AE87" s="33"/>
      <c r="AF87" s="33"/>
      <c r="AG87" s="33"/>
      <c r="AH87" s="33"/>
      <c r="AI87" s="33"/>
      <c r="AJ87" s="29"/>
      <c r="AK87" s="29"/>
      <c r="AL87" s="33"/>
      <c r="AM87" s="33"/>
      <c r="AN87" s="33"/>
      <c r="AO87" s="33"/>
      <c r="AP87" s="33"/>
      <c r="AQ87" s="33"/>
      <c r="AR87" s="28"/>
      <c r="AS87" s="30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1"/>
      <c r="BL87" s="29"/>
      <c r="BM87" s="30"/>
      <c r="BN87" s="29"/>
      <c r="BO87" s="29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</row>
    <row r="88" spans="1:130" s="21" customFormat="1" ht="12.75" customHeight="1" outlineLevel="1" x14ac:dyDescent="0.2">
      <c r="A88" s="43"/>
      <c r="B88" s="252" t="str">
        <f>IF(Eingruppierung!B92="","",Eingruppierung!B92)</f>
        <v/>
      </c>
      <c r="C88" s="253" t="str">
        <f>IF(Eingruppierung!C92="","",Eingruppierung!C92)</f>
        <v/>
      </c>
      <c r="D88" s="250" t="str">
        <f>IF(Eingruppierung!D92="","",Eingruppierung!D92)</f>
        <v/>
      </c>
      <c r="E88" s="248" t="str">
        <f>IF(Eingruppierung!E92="","",Eingruppierung!E92)</f>
        <v/>
      </c>
      <c r="F88" s="249" t="str">
        <f>IF(Eingruppierung!F92="","",Eingruppierung!F92)</f>
        <v/>
      </c>
      <c r="G88" s="248">
        <f>IF(Eingruppierung!G92="","",Eingruppierung!G92)</f>
        <v>0</v>
      </c>
      <c r="H88" s="247" t="str">
        <f>IF(Eingruppierung!H92="","",Eingruppierung!H92)</f>
        <v/>
      </c>
      <c r="I88" s="246" t="str">
        <f>IF(Eingruppierung!I92="","",Eingruppierung!I92)</f>
        <v/>
      </c>
      <c r="J88" s="245" t="str">
        <f>IF(Eingruppierung!J92="","",Eingruppierung!J92)</f>
        <v/>
      </c>
      <c r="K88" s="68" t="str">
        <f t="shared" si="4"/>
        <v/>
      </c>
      <c r="L88" s="244" t="str">
        <f>IF(Eingruppierung!L92="","",Eingruppierung!L92)</f>
        <v/>
      </c>
      <c r="M88" s="243" t="str">
        <f>IF(Eingruppierung!M92="","",Eingruppierung!M92)</f>
        <v/>
      </c>
      <c r="N88" s="243">
        <f>IF(Eingruppierung!N92="","",Eingruppierung!N92)</f>
        <v>0</v>
      </c>
      <c r="O88" s="84" t="str">
        <f>IF(Eingruppierung!O92="","",Eingruppierung!O92)</f>
        <v/>
      </c>
      <c r="P88" s="84" t="str">
        <f>IF(Eingruppierung!P92="","",Eingruppierung!P92)</f>
        <v/>
      </c>
      <c r="Q88" s="83" t="str">
        <f>IF(Eingruppierung!Q92="","",Eingruppierung!Q92)</f>
        <v>keine</v>
      </c>
      <c r="R88" s="82" t="str">
        <f>IF(Eingruppierung!R92="","",Eingruppierung!R92)</f>
        <v>Förderung</v>
      </c>
      <c r="S88" s="81">
        <f>IF(Eingruppierung!S92="","",Eingruppierung!S92)</f>
        <v>0</v>
      </c>
      <c r="T88" s="32"/>
      <c r="U88" s="36"/>
      <c r="V88" s="29"/>
      <c r="W88" s="33"/>
      <c r="X88" s="33"/>
      <c r="Y88" s="33"/>
      <c r="Z88" s="33"/>
      <c r="AA88" s="33"/>
      <c r="AB88" s="33"/>
      <c r="AC88" s="29"/>
      <c r="AD88" s="33"/>
      <c r="AE88" s="33"/>
      <c r="AF88" s="33"/>
      <c r="AG88" s="33"/>
      <c r="AH88" s="33"/>
      <c r="AI88" s="33"/>
      <c r="AJ88" s="29"/>
      <c r="AK88" s="29"/>
      <c r="AL88" s="33"/>
      <c r="AM88" s="33"/>
      <c r="AN88" s="33"/>
      <c r="AO88" s="33"/>
      <c r="AP88" s="33"/>
      <c r="AQ88" s="33"/>
      <c r="AR88" s="28"/>
      <c r="AS88" s="30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1"/>
      <c r="BL88" s="29"/>
      <c r="BM88" s="30"/>
      <c r="BN88" s="29"/>
      <c r="BO88" s="29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</row>
    <row r="89" spans="1:130" s="21" customFormat="1" ht="12.75" customHeight="1" outlineLevel="1" x14ac:dyDescent="0.2">
      <c r="A89" s="43"/>
      <c r="B89" s="252" t="str">
        <f>IF(Eingruppierung!B93="","",Eingruppierung!B93)</f>
        <v/>
      </c>
      <c r="C89" s="251" t="str">
        <f>IF(Eingruppierung!C93="","",Eingruppierung!C93)</f>
        <v/>
      </c>
      <c r="D89" s="250" t="str">
        <f>IF(Eingruppierung!D93="","",Eingruppierung!D93)</f>
        <v/>
      </c>
      <c r="E89" s="248" t="str">
        <f>IF(Eingruppierung!E93="","",Eingruppierung!E93)</f>
        <v/>
      </c>
      <c r="F89" s="249" t="str">
        <f>IF(Eingruppierung!F93="","",Eingruppierung!F93)</f>
        <v/>
      </c>
      <c r="G89" s="248">
        <f>IF(Eingruppierung!G93="","",Eingruppierung!G93)</f>
        <v>0</v>
      </c>
      <c r="H89" s="247" t="str">
        <f>IF(Eingruppierung!H93="","",Eingruppierung!H93)</f>
        <v/>
      </c>
      <c r="I89" s="246" t="str">
        <f>IF(Eingruppierung!I93="","",Eingruppierung!I93)</f>
        <v/>
      </c>
      <c r="J89" s="245" t="str">
        <f>IF(Eingruppierung!J93="","",Eingruppierung!J93)</f>
        <v/>
      </c>
      <c r="K89" s="68" t="str">
        <f t="shared" si="4"/>
        <v/>
      </c>
      <c r="L89" s="244" t="str">
        <f>IF(Eingruppierung!L93="","",Eingruppierung!L93)</f>
        <v/>
      </c>
      <c r="M89" s="243" t="str">
        <f>IF(Eingruppierung!M93="","",Eingruppierung!M93)</f>
        <v/>
      </c>
      <c r="N89" s="243">
        <f>IF(Eingruppierung!N93="","",Eingruppierung!N93)</f>
        <v>0</v>
      </c>
      <c r="O89" s="84" t="str">
        <f>IF(Eingruppierung!O93="","",Eingruppierung!O93)</f>
        <v/>
      </c>
      <c r="P89" s="84" t="str">
        <f>IF(Eingruppierung!P93="","",Eingruppierung!P93)</f>
        <v/>
      </c>
      <c r="Q89" s="83" t="str">
        <f>IF(Eingruppierung!Q93="","",Eingruppierung!Q93)</f>
        <v>keine</v>
      </c>
      <c r="R89" s="82" t="str">
        <f>IF(Eingruppierung!R93="","",Eingruppierung!R93)</f>
        <v>Förderung</v>
      </c>
      <c r="S89" s="81">
        <f>IF(Eingruppierung!S93="","",Eingruppierung!S93)</f>
        <v>0</v>
      </c>
      <c r="T89" s="32"/>
      <c r="U89" s="36"/>
      <c r="V89" s="29"/>
      <c r="W89" s="33"/>
      <c r="X89" s="33"/>
      <c r="Y89" s="33"/>
      <c r="Z89" s="33"/>
      <c r="AA89" s="33"/>
      <c r="AB89" s="33"/>
      <c r="AC89" s="29"/>
      <c r="AD89" s="33"/>
      <c r="AE89" s="33"/>
      <c r="AF89" s="33"/>
      <c r="AG89" s="33"/>
      <c r="AH89" s="33"/>
      <c r="AI89" s="33"/>
      <c r="AJ89" s="29"/>
      <c r="AK89" s="29"/>
      <c r="AL89" s="33"/>
      <c r="AM89" s="33"/>
      <c r="AN89" s="33"/>
      <c r="AO89" s="33"/>
      <c r="AP89" s="33"/>
      <c r="AQ89" s="33"/>
      <c r="AR89" s="28"/>
      <c r="AS89" s="30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1"/>
      <c r="BL89" s="29"/>
      <c r="BM89" s="30"/>
      <c r="BN89" s="29"/>
      <c r="BO89" s="29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</row>
    <row r="90" spans="1:130" s="21" customFormat="1" ht="12.75" customHeight="1" outlineLevel="1" x14ac:dyDescent="0.2">
      <c r="A90" s="43"/>
      <c r="B90" s="252" t="str">
        <f>IF(Eingruppierung!B94="","",Eingruppierung!B94)</f>
        <v/>
      </c>
      <c r="C90" s="253" t="str">
        <f>IF(Eingruppierung!C94="","",Eingruppierung!C94)</f>
        <v/>
      </c>
      <c r="D90" s="250" t="str">
        <f>IF(Eingruppierung!D94="","",Eingruppierung!D94)</f>
        <v/>
      </c>
      <c r="E90" s="248" t="str">
        <f>IF(Eingruppierung!E94="","",Eingruppierung!E94)</f>
        <v/>
      </c>
      <c r="F90" s="249" t="str">
        <f>IF(Eingruppierung!F94="","",Eingruppierung!F94)</f>
        <v/>
      </c>
      <c r="G90" s="248">
        <f>IF(Eingruppierung!G94="","",Eingruppierung!G94)</f>
        <v>0</v>
      </c>
      <c r="H90" s="247" t="str">
        <f>IF(Eingruppierung!H94="","",Eingruppierung!H94)</f>
        <v/>
      </c>
      <c r="I90" s="246" t="str">
        <f>IF(Eingruppierung!I94="","",Eingruppierung!I94)</f>
        <v/>
      </c>
      <c r="J90" s="245" t="str">
        <f>IF(Eingruppierung!J94="","",Eingruppierung!J94)</f>
        <v/>
      </c>
      <c r="K90" s="68" t="str">
        <f t="shared" si="4"/>
        <v/>
      </c>
      <c r="L90" s="244" t="str">
        <f>IF(Eingruppierung!L94="","",Eingruppierung!L94)</f>
        <v/>
      </c>
      <c r="M90" s="243" t="str">
        <f>IF(Eingruppierung!M94="","",Eingruppierung!M94)</f>
        <v/>
      </c>
      <c r="N90" s="243">
        <f>IF(Eingruppierung!N94="","",Eingruppierung!N94)</f>
        <v>0</v>
      </c>
      <c r="O90" s="84" t="str">
        <f>IF(Eingruppierung!O94="","",Eingruppierung!O94)</f>
        <v/>
      </c>
      <c r="P90" s="84" t="str">
        <f>IF(Eingruppierung!P94="","",Eingruppierung!P94)</f>
        <v/>
      </c>
      <c r="Q90" s="83" t="str">
        <f>IF(Eingruppierung!Q94="","",Eingruppierung!Q94)</f>
        <v>keine</v>
      </c>
      <c r="R90" s="82" t="str">
        <f>IF(Eingruppierung!R94="","",Eingruppierung!R94)</f>
        <v>Förderung</v>
      </c>
      <c r="S90" s="81">
        <f>IF(Eingruppierung!S94="","",Eingruppierung!S94)</f>
        <v>0</v>
      </c>
      <c r="T90" s="32"/>
      <c r="U90" s="36"/>
      <c r="V90" s="29"/>
      <c r="W90" s="33"/>
      <c r="X90" s="33"/>
      <c r="Y90" s="33"/>
      <c r="Z90" s="33"/>
      <c r="AA90" s="33"/>
      <c r="AB90" s="33"/>
      <c r="AC90" s="29"/>
      <c r="AD90" s="33"/>
      <c r="AE90" s="33"/>
      <c r="AF90" s="33"/>
      <c r="AG90" s="33"/>
      <c r="AH90" s="33"/>
      <c r="AI90" s="33"/>
      <c r="AJ90" s="29"/>
      <c r="AK90" s="29"/>
      <c r="AL90" s="33"/>
      <c r="AM90" s="33"/>
      <c r="AN90" s="33"/>
      <c r="AO90" s="33"/>
      <c r="AP90" s="33"/>
      <c r="AQ90" s="33"/>
      <c r="AR90" s="28"/>
      <c r="AS90" s="30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1"/>
      <c r="BL90" s="29"/>
      <c r="BM90" s="30"/>
      <c r="BN90" s="29"/>
      <c r="BO90" s="29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</row>
    <row r="91" spans="1:130" s="21" customFormat="1" ht="12.75" customHeight="1" outlineLevel="1" x14ac:dyDescent="0.2">
      <c r="A91" s="43"/>
      <c r="B91" s="252" t="str">
        <f>IF(Eingruppierung!B95="","",Eingruppierung!B95)</f>
        <v/>
      </c>
      <c r="C91" s="253" t="str">
        <f>IF(Eingruppierung!C95="","",Eingruppierung!C95)</f>
        <v/>
      </c>
      <c r="D91" s="250" t="str">
        <f>IF(Eingruppierung!D95="","",Eingruppierung!D95)</f>
        <v/>
      </c>
      <c r="E91" s="248" t="str">
        <f>IF(Eingruppierung!E95="","",Eingruppierung!E95)</f>
        <v/>
      </c>
      <c r="F91" s="249" t="str">
        <f>IF(Eingruppierung!F95="","",Eingruppierung!F95)</f>
        <v/>
      </c>
      <c r="G91" s="248">
        <f>IF(Eingruppierung!G95="","",Eingruppierung!G95)</f>
        <v>0</v>
      </c>
      <c r="H91" s="247" t="str">
        <f>IF(Eingruppierung!H95="","",Eingruppierung!H95)</f>
        <v/>
      </c>
      <c r="I91" s="246" t="str">
        <f>IF(Eingruppierung!I95="","",Eingruppierung!I95)</f>
        <v/>
      </c>
      <c r="J91" s="245" t="str">
        <f>IF(Eingruppierung!J95="","",Eingruppierung!J95)</f>
        <v/>
      </c>
      <c r="K91" s="68" t="str">
        <f t="shared" si="4"/>
        <v/>
      </c>
      <c r="L91" s="244" t="str">
        <f>IF(Eingruppierung!L95="","",Eingruppierung!L95)</f>
        <v/>
      </c>
      <c r="M91" s="243" t="str">
        <f>IF(Eingruppierung!M95="","",Eingruppierung!M95)</f>
        <v/>
      </c>
      <c r="N91" s="243">
        <f>IF(Eingruppierung!N95="","",Eingruppierung!N95)</f>
        <v>0</v>
      </c>
      <c r="O91" s="84" t="str">
        <f>IF(Eingruppierung!O95="","",Eingruppierung!O95)</f>
        <v/>
      </c>
      <c r="P91" s="84" t="str">
        <f>IF(Eingruppierung!P95="","",Eingruppierung!P95)</f>
        <v/>
      </c>
      <c r="Q91" s="83" t="str">
        <f>IF(Eingruppierung!Q95="","",Eingruppierung!Q95)</f>
        <v>keine</v>
      </c>
      <c r="R91" s="82" t="str">
        <f>IF(Eingruppierung!R95="","",Eingruppierung!R95)</f>
        <v>Förderung</v>
      </c>
      <c r="S91" s="81">
        <f>IF(Eingruppierung!S95="","",Eingruppierung!S95)</f>
        <v>0</v>
      </c>
      <c r="T91" s="32"/>
      <c r="U91" s="36"/>
      <c r="V91" s="29"/>
      <c r="W91" s="33"/>
      <c r="X91" s="33"/>
      <c r="Y91" s="33"/>
      <c r="Z91" s="33"/>
      <c r="AA91" s="33"/>
      <c r="AB91" s="33"/>
      <c r="AC91" s="29"/>
      <c r="AD91" s="33"/>
      <c r="AE91" s="33"/>
      <c r="AF91" s="33"/>
      <c r="AG91" s="33"/>
      <c r="AH91" s="33"/>
      <c r="AI91" s="33"/>
      <c r="AJ91" s="29"/>
      <c r="AK91" s="29"/>
      <c r="AL91" s="33"/>
      <c r="AM91" s="33"/>
      <c r="AN91" s="33"/>
      <c r="AO91" s="33"/>
      <c r="AP91" s="33"/>
      <c r="AQ91" s="33"/>
      <c r="AR91" s="28"/>
      <c r="AS91" s="30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1"/>
      <c r="BL91" s="29"/>
      <c r="BM91" s="30"/>
      <c r="BN91" s="29"/>
      <c r="BO91" s="29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</row>
    <row r="92" spans="1:130" s="21" customFormat="1" ht="12.75" customHeight="1" outlineLevel="1" x14ac:dyDescent="0.2">
      <c r="A92" s="43"/>
      <c r="B92" s="252" t="str">
        <f>IF(Eingruppierung!B96="","",Eingruppierung!B96)</f>
        <v/>
      </c>
      <c r="C92" s="251" t="str">
        <f>IF(Eingruppierung!C96="","",Eingruppierung!C96)</f>
        <v/>
      </c>
      <c r="D92" s="250" t="str">
        <f>IF(Eingruppierung!D96="","",Eingruppierung!D96)</f>
        <v/>
      </c>
      <c r="E92" s="248" t="str">
        <f>IF(Eingruppierung!E96="","",Eingruppierung!E96)</f>
        <v/>
      </c>
      <c r="F92" s="249" t="str">
        <f>IF(Eingruppierung!F96="","",Eingruppierung!F96)</f>
        <v/>
      </c>
      <c r="G92" s="248">
        <f>IF(Eingruppierung!G96="","",Eingruppierung!G96)</f>
        <v>0</v>
      </c>
      <c r="H92" s="247" t="str">
        <f>IF(Eingruppierung!H96="","",Eingruppierung!H96)</f>
        <v/>
      </c>
      <c r="I92" s="246" t="str">
        <f>IF(Eingruppierung!I96="","",Eingruppierung!I96)</f>
        <v/>
      </c>
      <c r="J92" s="245" t="str">
        <f>IF(Eingruppierung!J96="","",Eingruppierung!J96)</f>
        <v/>
      </c>
      <c r="K92" s="68" t="str">
        <f t="shared" si="4"/>
        <v/>
      </c>
      <c r="L92" s="244" t="str">
        <f>IF(Eingruppierung!L96="","",Eingruppierung!L96)</f>
        <v/>
      </c>
      <c r="M92" s="243" t="str">
        <f>IF(Eingruppierung!M96="","",Eingruppierung!M96)</f>
        <v/>
      </c>
      <c r="N92" s="243">
        <f>IF(Eingruppierung!N96="","",Eingruppierung!N96)</f>
        <v>0</v>
      </c>
      <c r="O92" s="84" t="str">
        <f>IF(Eingruppierung!O96="","",Eingruppierung!O96)</f>
        <v/>
      </c>
      <c r="P92" s="84" t="str">
        <f>IF(Eingruppierung!P96="","",Eingruppierung!P96)</f>
        <v/>
      </c>
      <c r="Q92" s="83" t="str">
        <f>IF(Eingruppierung!Q96="","",Eingruppierung!Q96)</f>
        <v>keine</v>
      </c>
      <c r="R92" s="82" t="str">
        <f>IF(Eingruppierung!R96="","",Eingruppierung!R96)</f>
        <v>Förderung</v>
      </c>
      <c r="S92" s="81">
        <f>IF(Eingruppierung!S96="","",Eingruppierung!S96)</f>
        <v>0</v>
      </c>
      <c r="T92" s="32"/>
      <c r="U92" s="36"/>
      <c r="V92" s="29"/>
      <c r="W92" s="33"/>
      <c r="X92" s="33"/>
      <c r="Y92" s="33"/>
      <c r="Z92" s="33"/>
      <c r="AA92" s="33"/>
      <c r="AB92" s="33"/>
      <c r="AC92" s="29"/>
      <c r="AD92" s="33"/>
      <c r="AE92" s="33"/>
      <c r="AF92" s="33"/>
      <c r="AG92" s="33"/>
      <c r="AH92" s="33"/>
      <c r="AI92" s="33"/>
      <c r="AJ92" s="29"/>
      <c r="AK92" s="29"/>
      <c r="AL92" s="33"/>
      <c r="AM92" s="33"/>
      <c r="AN92" s="33"/>
      <c r="AO92" s="33"/>
      <c r="AP92" s="33"/>
      <c r="AQ92" s="33"/>
      <c r="AR92" s="28"/>
      <c r="AS92" s="30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1"/>
      <c r="BL92" s="29"/>
      <c r="BM92" s="30"/>
      <c r="BN92" s="29"/>
      <c r="BO92" s="29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</row>
    <row r="93" spans="1:130" s="21" customFormat="1" ht="12.75" customHeight="1" outlineLevel="1" x14ac:dyDescent="0.2">
      <c r="A93" s="43"/>
      <c r="B93" s="252" t="str">
        <f>IF(Eingruppierung!B97="","",Eingruppierung!B97)</f>
        <v/>
      </c>
      <c r="C93" s="253" t="str">
        <f>IF(Eingruppierung!C97="","",Eingruppierung!C97)</f>
        <v/>
      </c>
      <c r="D93" s="250" t="str">
        <f>IF(Eingruppierung!D97="","",Eingruppierung!D97)</f>
        <v/>
      </c>
      <c r="E93" s="248" t="str">
        <f>IF(Eingruppierung!E97="","",Eingruppierung!E97)</f>
        <v/>
      </c>
      <c r="F93" s="249" t="str">
        <f>IF(Eingruppierung!F97="","",Eingruppierung!F97)</f>
        <v/>
      </c>
      <c r="G93" s="248">
        <f>IF(Eingruppierung!G97="","",Eingruppierung!G97)</f>
        <v>0</v>
      </c>
      <c r="H93" s="247" t="str">
        <f>IF(Eingruppierung!H97="","",Eingruppierung!H97)</f>
        <v/>
      </c>
      <c r="I93" s="246" t="str">
        <f>IF(Eingruppierung!I97="","",Eingruppierung!I97)</f>
        <v/>
      </c>
      <c r="J93" s="245" t="str">
        <f>IF(Eingruppierung!J97="","",Eingruppierung!J97)</f>
        <v/>
      </c>
      <c r="K93" s="68" t="str">
        <f t="shared" si="4"/>
        <v/>
      </c>
      <c r="L93" s="244" t="str">
        <f>IF(Eingruppierung!L97="","",Eingruppierung!L97)</f>
        <v/>
      </c>
      <c r="M93" s="243" t="str">
        <f>IF(Eingruppierung!M97="","",Eingruppierung!M97)</f>
        <v/>
      </c>
      <c r="N93" s="243">
        <f>IF(Eingruppierung!N97="","",Eingruppierung!N97)</f>
        <v>0</v>
      </c>
      <c r="O93" s="84" t="str">
        <f>IF(Eingruppierung!O97="","",Eingruppierung!O97)</f>
        <v/>
      </c>
      <c r="P93" s="84" t="str">
        <f>IF(Eingruppierung!P97="","",Eingruppierung!P97)</f>
        <v/>
      </c>
      <c r="Q93" s="83" t="str">
        <f>IF(Eingruppierung!Q97="","",Eingruppierung!Q97)</f>
        <v>keine</v>
      </c>
      <c r="R93" s="82" t="str">
        <f>IF(Eingruppierung!R97="","",Eingruppierung!R97)</f>
        <v>Förderung</v>
      </c>
      <c r="S93" s="81">
        <f>IF(Eingruppierung!S97="","",Eingruppierung!S97)</f>
        <v>0</v>
      </c>
      <c r="T93" s="32"/>
      <c r="U93" s="36"/>
      <c r="V93" s="29"/>
      <c r="W93" s="33"/>
      <c r="X93" s="33"/>
      <c r="Y93" s="33"/>
      <c r="Z93" s="33"/>
      <c r="AA93" s="33"/>
      <c r="AB93" s="33"/>
      <c r="AC93" s="29"/>
      <c r="AD93" s="33"/>
      <c r="AE93" s="33"/>
      <c r="AF93" s="33"/>
      <c r="AG93" s="33"/>
      <c r="AH93" s="33"/>
      <c r="AI93" s="33"/>
      <c r="AJ93" s="29"/>
      <c r="AK93" s="29"/>
      <c r="AL93" s="33"/>
      <c r="AM93" s="33"/>
      <c r="AN93" s="33"/>
      <c r="AO93" s="33"/>
      <c r="AP93" s="33"/>
      <c r="AQ93" s="33"/>
      <c r="AR93" s="28"/>
      <c r="AS93" s="30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1"/>
      <c r="BL93" s="29"/>
      <c r="BM93" s="30"/>
      <c r="BN93" s="29"/>
      <c r="BO93" s="29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</row>
    <row r="94" spans="1:130" s="21" customFormat="1" ht="12.75" customHeight="1" outlineLevel="1" x14ac:dyDescent="0.2">
      <c r="A94" s="43"/>
      <c r="B94" s="252" t="str">
        <f>IF(Eingruppierung!B98="","",Eingruppierung!B98)</f>
        <v/>
      </c>
      <c r="C94" s="253" t="str">
        <f>IF(Eingruppierung!C98="","",Eingruppierung!C98)</f>
        <v/>
      </c>
      <c r="D94" s="250" t="str">
        <f>IF(Eingruppierung!D98="","",Eingruppierung!D98)</f>
        <v/>
      </c>
      <c r="E94" s="248" t="str">
        <f>IF(Eingruppierung!E98="","",Eingruppierung!E98)</f>
        <v/>
      </c>
      <c r="F94" s="249" t="str">
        <f>IF(Eingruppierung!F98="","",Eingruppierung!F98)</f>
        <v/>
      </c>
      <c r="G94" s="248">
        <f>IF(Eingruppierung!G98="","",Eingruppierung!G98)</f>
        <v>0</v>
      </c>
      <c r="H94" s="247" t="str">
        <f>IF(Eingruppierung!H98="","",Eingruppierung!H98)</f>
        <v/>
      </c>
      <c r="I94" s="246" t="str">
        <f>IF(Eingruppierung!I98="","",Eingruppierung!I98)</f>
        <v/>
      </c>
      <c r="J94" s="245" t="str">
        <f>IF(Eingruppierung!J98="","",Eingruppierung!J98)</f>
        <v/>
      </c>
      <c r="K94" s="68" t="str">
        <f t="shared" si="4"/>
        <v/>
      </c>
      <c r="L94" s="244" t="str">
        <f>IF(Eingruppierung!L98="","",Eingruppierung!L98)</f>
        <v/>
      </c>
      <c r="M94" s="243" t="str">
        <f>IF(Eingruppierung!M98="","",Eingruppierung!M98)</f>
        <v/>
      </c>
      <c r="N94" s="243">
        <f>IF(Eingruppierung!N98="","",Eingruppierung!N98)</f>
        <v>0</v>
      </c>
      <c r="O94" s="84" t="str">
        <f>IF(Eingruppierung!O98="","",Eingruppierung!O98)</f>
        <v/>
      </c>
      <c r="P94" s="84" t="str">
        <f>IF(Eingruppierung!P98="","",Eingruppierung!P98)</f>
        <v/>
      </c>
      <c r="Q94" s="83" t="str">
        <f>IF(Eingruppierung!Q98="","",Eingruppierung!Q98)</f>
        <v>keine</v>
      </c>
      <c r="R94" s="82" t="str">
        <f>IF(Eingruppierung!R98="","",Eingruppierung!R98)</f>
        <v>Förderung</v>
      </c>
      <c r="S94" s="81">
        <f>IF(Eingruppierung!S98="","",Eingruppierung!S98)</f>
        <v>0</v>
      </c>
      <c r="T94" s="32"/>
      <c r="U94" s="36"/>
      <c r="V94" s="29"/>
      <c r="W94" s="33"/>
      <c r="X94" s="33"/>
      <c r="Y94" s="33"/>
      <c r="Z94" s="33"/>
      <c r="AA94" s="33"/>
      <c r="AB94" s="33"/>
      <c r="AC94" s="29"/>
      <c r="AD94" s="33"/>
      <c r="AE94" s="33"/>
      <c r="AF94" s="33"/>
      <c r="AG94" s="33"/>
      <c r="AH94" s="33"/>
      <c r="AI94" s="33"/>
      <c r="AJ94" s="29"/>
      <c r="AK94" s="29"/>
      <c r="AL94" s="33"/>
      <c r="AM94" s="33"/>
      <c r="AN94" s="33"/>
      <c r="AO94" s="33"/>
      <c r="AP94" s="33"/>
      <c r="AQ94" s="33"/>
      <c r="AR94" s="28"/>
      <c r="AS94" s="30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1"/>
      <c r="BL94" s="29"/>
      <c r="BM94" s="30"/>
      <c r="BN94" s="29"/>
      <c r="BO94" s="29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</row>
    <row r="95" spans="1:130" s="21" customFormat="1" ht="12.75" customHeight="1" outlineLevel="1" x14ac:dyDescent="0.2">
      <c r="A95" s="43"/>
      <c r="B95" s="252" t="str">
        <f>IF(Eingruppierung!B99="","",Eingruppierung!B99)</f>
        <v/>
      </c>
      <c r="C95" s="251" t="str">
        <f>IF(Eingruppierung!C99="","",Eingruppierung!C99)</f>
        <v/>
      </c>
      <c r="D95" s="250" t="str">
        <f>IF(Eingruppierung!D99="","",Eingruppierung!D99)</f>
        <v/>
      </c>
      <c r="E95" s="248" t="str">
        <f>IF(Eingruppierung!E99="","",Eingruppierung!E99)</f>
        <v/>
      </c>
      <c r="F95" s="249" t="str">
        <f>IF(Eingruppierung!F99="","",Eingruppierung!F99)</f>
        <v/>
      </c>
      <c r="G95" s="248">
        <f>IF(Eingruppierung!G99="","",Eingruppierung!G99)</f>
        <v>0</v>
      </c>
      <c r="H95" s="247" t="str">
        <f>IF(Eingruppierung!H99="","",Eingruppierung!H99)</f>
        <v/>
      </c>
      <c r="I95" s="246" t="str">
        <f>IF(Eingruppierung!I99="","",Eingruppierung!I99)</f>
        <v/>
      </c>
      <c r="J95" s="245" t="str">
        <f>IF(Eingruppierung!J99="","",Eingruppierung!J99)</f>
        <v/>
      </c>
      <c r="K95" s="68" t="str">
        <f t="shared" si="4"/>
        <v/>
      </c>
      <c r="L95" s="244" t="str">
        <f>IF(Eingruppierung!L99="","",Eingruppierung!L99)</f>
        <v/>
      </c>
      <c r="M95" s="243" t="str">
        <f>IF(Eingruppierung!M99="","",Eingruppierung!M99)</f>
        <v/>
      </c>
      <c r="N95" s="243">
        <f>IF(Eingruppierung!N99="","",Eingruppierung!N99)</f>
        <v>0</v>
      </c>
      <c r="O95" s="84" t="str">
        <f>IF(Eingruppierung!O99="","",Eingruppierung!O99)</f>
        <v/>
      </c>
      <c r="P95" s="84" t="str">
        <f>IF(Eingruppierung!P99="","",Eingruppierung!P99)</f>
        <v/>
      </c>
      <c r="Q95" s="83" t="str">
        <f>IF(Eingruppierung!Q99="","",Eingruppierung!Q99)</f>
        <v>keine</v>
      </c>
      <c r="R95" s="82" t="str">
        <f>IF(Eingruppierung!R99="","",Eingruppierung!R99)</f>
        <v>Förderung</v>
      </c>
      <c r="S95" s="81">
        <f>IF(Eingruppierung!S99="","",Eingruppierung!S99)</f>
        <v>0</v>
      </c>
      <c r="T95" s="32"/>
      <c r="U95" s="36"/>
      <c r="V95" s="29"/>
      <c r="W95" s="33"/>
      <c r="X95" s="33"/>
      <c r="Y95" s="33"/>
      <c r="Z95" s="33"/>
      <c r="AA95" s="33"/>
      <c r="AB95" s="33"/>
      <c r="AC95" s="29"/>
      <c r="AD95" s="33"/>
      <c r="AE95" s="33"/>
      <c r="AF95" s="33"/>
      <c r="AG95" s="33"/>
      <c r="AH95" s="33"/>
      <c r="AI95" s="33"/>
      <c r="AJ95" s="29"/>
      <c r="AK95" s="29"/>
      <c r="AL95" s="33"/>
      <c r="AM95" s="33"/>
      <c r="AN95" s="33"/>
      <c r="AO95" s="33"/>
      <c r="AP95" s="33"/>
      <c r="AQ95" s="33"/>
      <c r="AR95" s="28"/>
      <c r="AS95" s="30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1"/>
      <c r="BL95" s="29"/>
      <c r="BM95" s="30"/>
      <c r="BN95" s="29"/>
      <c r="BO95" s="29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</row>
    <row r="96" spans="1:130" s="21" customFormat="1" ht="12.75" customHeight="1" outlineLevel="1" thickBot="1" x14ac:dyDescent="0.25">
      <c r="A96" s="43"/>
      <c r="B96" s="242" t="str">
        <f>IF(Eingruppierung!B100="","",Eingruppierung!B100)</f>
        <v/>
      </c>
      <c r="C96" s="241" t="str">
        <f>IF(Eingruppierung!C100="","",Eingruppierung!C100)</f>
        <v/>
      </c>
      <c r="D96" s="240" t="str">
        <f>IF(Eingruppierung!D100="","",Eingruppierung!D100)</f>
        <v/>
      </c>
      <c r="E96" s="238" t="str">
        <f>IF(Eingruppierung!E100="","",Eingruppierung!E100)</f>
        <v/>
      </c>
      <c r="F96" s="239" t="str">
        <f>IF(Eingruppierung!F100="","",Eingruppierung!F100)</f>
        <v/>
      </c>
      <c r="G96" s="238">
        <f>IF(Eingruppierung!G100="","",Eingruppierung!G100)</f>
        <v>0</v>
      </c>
      <c r="H96" s="237" t="str">
        <f>IF(Eingruppierung!H100="","",Eingruppierung!H100)</f>
        <v/>
      </c>
      <c r="I96" s="236" t="str">
        <f>IF(Eingruppierung!I100="","",Eingruppierung!I100)</f>
        <v/>
      </c>
      <c r="J96" s="235" t="str">
        <f>IF(Eingruppierung!J100="","",Eingruppierung!J100)</f>
        <v/>
      </c>
      <c r="K96" s="68" t="str">
        <f t="shared" si="4"/>
        <v/>
      </c>
      <c r="L96" s="234" t="str">
        <f>IF(Eingruppierung!L100="","",Eingruppierung!L100)</f>
        <v/>
      </c>
      <c r="M96" s="233" t="str">
        <f>IF(Eingruppierung!M100="","",Eingruppierung!M100)</f>
        <v/>
      </c>
      <c r="N96" s="233">
        <f>IF(Eingruppierung!N100="","",Eingruppierung!N100)</f>
        <v>0</v>
      </c>
      <c r="O96" s="65" t="str">
        <f>IF(Eingruppierung!O100="","",Eingruppierung!O100)</f>
        <v/>
      </c>
      <c r="P96" s="65" t="str">
        <f>IF(Eingruppierung!P100="","",Eingruppierung!P100)</f>
        <v/>
      </c>
      <c r="Q96" s="64" t="str">
        <f>IF(Eingruppierung!Q100="","",Eingruppierung!Q100)</f>
        <v>keine</v>
      </c>
      <c r="R96" s="63" t="str">
        <f>IF(Eingruppierung!R100="","",Eingruppierung!R100)</f>
        <v>Förderung</v>
      </c>
      <c r="S96" s="62">
        <f>IF(Eingruppierung!S100="","",Eingruppierung!S100)</f>
        <v>0</v>
      </c>
      <c r="T96" s="32"/>
      <c r="U96" s="36"/>
      <c r="V96" s="29"/>
      <c r="W96" s="33"/>
      <c r="X96" s="33"/>
      <c r="Y96" s="33"/>
      <c r="Z96" s="33"/>
      <c r="AA96" s="33"/>
      <c r="AB96" s="33"/>
      <c r="AC96" s="29"/>
      <c r="AD96" s="33"/>
      <c r="AE96" s="33"/>
      <c r="AF96" s="33"/>
      <c r="AG96" s="33"/>
      <c r="AH96" s="33"/>
      <c r="AI96" s="33"/>
      <c r="AJ96" s="29"/>
      <c r="AK96" s="29"/>
      <c r="AL96" s="33"/>
      <c r="AM96" s="33"/>
      <c r="AN96" s="33"/>
      <c r="AO96" s="33"/>
      <c r="AP96" s="33"/>
      <c r="AQ96" s="33"/>
      <c r="AR96" s="28"/>
      <c r="AS96" s="30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1"/>
      <c r="BL96" s="29"/>
      <c r="BM96" s="30"/>
      <c r="BN96" s="29"/>
      <c r="BO96" s="29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</row>
    <row r="97" spans="1:130" s="21" customFormat="1" x14ac:dyDescent="0.2">
      <c r="B97" s="29"/>
      <c r="C97" s="28"/>
      <c r="D97" s="28"/>
      <c r="E97" s="145"/>
      <c r="F97" s="145"/>
      <c r="G97" s="145"/>
      <c r="H97" s="145"/>
      <c r="I97" s="144"/>
      <c r="J97" s="144"/>
      <c r="K97" s="614"/>
      <c r="L97" s="614"/>
      <c r="M97" s="614"/>
      <c r="N97" s="614"/>
      <c r="O97" s="614"/>
      <c r="P97" s="38"/>
      <c r="Q97" s="38"/>
      <c r="R97" s="38"/>
      <c r="S97" s="38"/>
      <c r="T97" s="38"/>
      <c r="U97" s="143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</row>
    <row r="98" spans="1:130" s="25" customFormat="1" ht="17.25" customHeight="1" outlineLevel="1" x14ac:dyDescent="0.2">
      <c r="B98" s="608">
        <f>IF(Eingruppierung!B103="","",Eingruppierung!B103)</f>
        <v>0</v>
      </c>
      <c r="C98" s="608"/>
      <c r="D98" s="609"/>
      <c r="E98" s="609"/>
      <c r="F98" s="609"/>
      <c r="G98" s="609"/>
      <c r="H98" s="609"/>
      <c r="I98" s="609"/>
      <c r="J98" s="609"/>
      <c r="K98" s="609"/>
      <c r="L98" s="609"/>
      <c r="M98" s="609"/>
      <c r="N98" s="29"/>
      <c r="O98" s="141"/>
      <c r="P98" s="141"/>
      <c r="Q98" s="141"/>
      <c r="R98" s="141"/>
      <c r="S98" s="20"/>
      <c r="T98" s="140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</row>
    <row r="99" spans="1:130" s="21" customFormat="1" ht="7.5" customHeight="1" outlineLevel="1" thickBot="1" x14ac:dyDescent="0.25">
      <c r="B99" s="142"/>
      <c r="E99" s="23"/>
      <c r="F99" s="27"/>
      <c r="G99" s="23"/>
      <c r="I99" s="23"/>
      <c r="K99" s="28"/>
      <c r="L99" s="28"/>
      <c r="M99" s="28"/>
      <c r="N99" s="28"/>
      <c r="O99" s="141"/>
      <c r="P99" s="141"/>
      <c r="Q99" s="141"/>
      <c r="R99" s="141"/>
      <c r="S99" s="20"/>
      <c r="T99" s="140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</row>
    <row r="100" spans="1:130" s="25" customFormat="1" ht="65.099999999999994" customHeight="1" outlineLevel="1" thickBot="1" x14ac:dyDescent="0.25">
      <c r="B100" s="139" t="s">
        <v>14</v>
      </c>
      <c r="C100" s="138" t="s">
        <v>15</v>
      </c>
      <c r="D100" s="137" t="s">
        <v>159</v>
      </c>
      <c r="E100" s="136" t="s">
        <v>158</v>
      </c>
      <c r="F100" s="136" t="s">
        <v>157</v>
      </c>
      <c r="G100" s="135" t="s">
        <v>156</v>
      </c>
      <c r="H100" s="134" t="s">
        <v>16</v>
      </c>
      <c r="I100" s="133" t="s">
        <v>17</v>
      </c>
      <c r="J100" s="168" t="s">
        <v>155</v>
      </c>
      <c r="K100" s="119"/>
      <c r="L100" s="131" t="s">
        <v>154</v>
      </c>
      <c r="M100" s="130" t="s">
        <v>153</v>
      </c>
      <c r="N100" s="130" t="s">
        <v>152</v>
      </c>
      <c r="O100" s="129" t="s">
        <v>151</v>
      </c>
      <c r="P100" s="129" t="s">
        <v>150</v>
      </c>
      <c r="Q100" s="128" t="s">
        <v>149</v>
      </c>
      <c r="R100" s="127" t="s">
        <v>148</v>
      </c>
      <c r="S100" s="126" t="s">
        <v>147</v>
      </c>
      <c r="T100" s="119"/>
      <c r="U100" s="117"/>
      <c r="V100" s="120"/>
      <c r="W100" s="29"/>
      <c r="X100" s="29"/>
      <c r="Y100" s="29"/>
      <c r="Z100" s="29"/>
      <c r="AA100" s="29"/>
      <c r="AB100" s="29"/>
      <c r="AC100" s="120"/>
      <c r="AD100" s="29"/>
      <c r="AE100" s="29"/>
      <c r="AF100" s="29"/>
      <c r="AG100" s="29"/>
      <c r="AH100" s="29"/>
      <c r="AI100" s="29"/>
      <c r="AJ100" s="29"/>
      <c r="AK100" s="120"/>
      <c r="AL100" s="29"/>
      <c r="AM100" s="29"/>
      <c r="AN100" s="29"/>
      <c r="AO100" s="29"/>
      <c r="AP100" s="29"/>
      <c r="AQ100" s="29"/>
      <c r="AR100" s="29"/>
      <c r="AS100" s="117"/>
      <c r="AT100" s="119"/>
      <c r="AU100" s="119"/>
      <c r="AV100" s="117"/>
      <c r="AW100" s="117"/>
      <c r="AX100" s="117"/>
      <c r="AY100" s="117"/>
      <c r="AZ100" s="119"/>
      <c r="BA100" s="119"/>
      <c r="BB100" s="117"/>
      <c r="BC100" s="117"/>
      <c r="BD100" s="117"/>
      <c r="BE100" s="117"/>
      <c r="BF100" s="118"/>
      <c r="BG100" s="117"/>
      <c r="BH100" s="117"/>
      <c r="BI100" s="117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</row>
    <row r="101" spans="1:130" s="25" customFormat="1" ht="12.75" customHeight="1" outlineLevel="1" x14ac:dyDescent="0.2">
      <c r="A101" s="116"/>
      <c r="B101" s="263" t="str">
        <f>IF(Eingruppierung!B106="","",Eingruppierung!B106)</f>
        <v/>
      </c>
      <c r="C101" s="262" t="str">
        <f>IF(Eingruppierung!C106="","",Eingruppierung!C106)</f>
        <v/>
      </c>
      <c r="D101" s="261" t="str">
        <f>IF(Eingruppierung!D106="","",Eingruppierung!D106)</f>
        <v/>
      </c>
      <c r="E101" s="259" t="str">
        <f>IF(Eingruppierung!E106="","",Eingruppierung!E106)</f>
        <v/>
      </c>
      <c r="F101" s="260" t="str">
        <f>IF(Eingruppierung!F106="","",Eingruppierung!F106)</f>
        <v/>
      </c>
      <c r="G101" s="259">
        <f>IF(Eingruppierung!G106="","",Eingruppierung!G106)</f>
        <v>0</v>
      </c>
      <c r="H101" s="258" t="str">
        <f>IF(Eingruppierung!H106="","",Eingruppierung!H106)</f>
        <v/>
      </c>
      <c r="I101" s="257" t="str">
        <f>IF(Eingruppierung!I106="","",Eingruppierung!I106)</f>
        <v/>
      </c>
      <c r="J101" s="256" t="str">
        <f>IF(Eingruppierung!J106="","",Eingruppierung!J106)</f>
        <v/>
      </c>
      <c r="K101" s="68" t="str">
        <f t="shared" ref="K101:K111" si="5">IF(AND(H101="",I101=""),"",IF(OR(H101&lt;$H$11,H101&gt;$I$11,I101&lt;H101,I101&lt;$H$11,I101&gt;$I$11),"!!!",""))</f>
        <v/>
      </c>
      <c r="L101" s="255" t="str">
        <f>IF(Eingruppierung!L106="","",Eingruppierung!L106)</f>
        <v/>
      </c>
      <c r="M101" s="254" t="str">
        <f>IF(Eingruppierung!M106="","",Eingruppierung!M106)</f>
        <v/>
      </c>
      <c r="N101" s="254">
        <f>IF(Eingruppierung!N106="","",Eingruppierung!N106)</f>
        <v>0</v>
      </c>
      <c r="O101" s="105" t="str">
        <f>IF(Eingruppierung!O106="","",Eingruppierung!O106)</f>
        <v/>
      </c>
      <c r="P101" s="105" t="str">
        <f>IF(Eingruppierung!P106="","",Eingruppierung!P106)</f>
        <v/>
      </c>
      <c r="Q101" s="104" t="str">
        <f>IF(Eingruppierung!Q106="","",Eingruppierung!Q106)</f>
        <v>keine</v>
      </c>
      <c r="R101" s="103" t="str">
        <f>IF(Eingruppierung!R106="","",Eingruppierung!R106)</f>
        <v>Förderung</v>
      </c>
      <c r="S101" s="102">
        <f>IF(Eingruppierung!S106="","",Eingruppierung!S106)</f>
        <v>0</v>
      </c>
      <c r="T101" s="32"/>
      <c r="U101" s="36"/>
      <c r="V101" s="29"/>
      <c r="W101" s="33"/>
      <c r="X101" s="33"/>
      <c r="Y101" s="33"/>
      <c r="Z101" s="33"/>
      <c r="AA101" s="33"/>
      <c r="AB101" s="33"/>
      <c r="AC101" s="29"/>
      <c r="AD101" s="33"/>
      <c r="AE101" s="33"/>
      <c r="AF101" s="33"/>
      <c r="AG101" s="33"/>
      <c r="AH101" s="33"/>
      <c r="AI101" s="33"/>
      <c r="AJ101" s="29"/>
      <c r="AK101" s="29"/>
      <c r="AL101" s="33"/>
      <c r="AM101" s="33"/>
      <c r="AN101" s="33"/>
      <c r="AO101" s="33"/>
      <c r="AP101" s="33"/>
      <c r="AQ101" s="33"/>
      <c r="AR101" s="29"/>
      <c r="AS101" s="30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1"/>
      <c r="BL101" s="29"/>
      <c r="BM101" s="30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</row>
    <row r="102" spans="1:130" s="21" customFormat="1" ht="12.75" customHeight="1" outlineLevel="1" x14ac:dyDescent="0.2">
      <c r="A102" s="43"/>
      <c r="B102" s="252" t="str">
        <f>IF(Eingruppierung!B107="","",Eingruppierung!B107)</f>
        <v/>
      </c>
      <c r="C102" s="253" t="str">
        <f>IF(Eingruppierung!C107="","",Eingruppierung!C107)</f>
        <v/>
      </c>
      <c r="D102" s="250" t="str">
        <f>IF(Eingruppierung!D107="","",Eingruppierung!D107)</f>
        <v/>
      </c>
      <c r="E102" s="248" t="str">
        <f>IF(Eingruppierung!E107="","",Eingruppierung!E107)</f>
        <v/>
      </c>
      <c r="F102" s="249" t="str">
        <f>IF(Eingruppierung!F107="","",Eingruppierung!F107)</f>
        <v/>
      </c>
      <c r="G102" s="248">
        <f>IF(Eingruppierung!G107="","",Eingruppierung!G107)</f>
        <v>0</v>
      </c>
      <c r="H102" s="247" t="str">
        <f>IF(Eingruppierung!H107="","",Eingruppierung!H107)</f>
        <v/>
      </c>
      <c r="I102" s="246" t="str">
        <f>IF(Eingruppierung!I107="","",Eingruppierung!I107)</f>
        <v/>
      </c>
      <c r="J102" s="245" t="str">
        <f>IF(Eingruppierung!J107="","",Eingruppierung!J107)</f>
        <v/>
      </c>
      <c r="K102" s="68" t="str">
        <f t="shared" si="5"/>
        <v/>
      </c>
      <c r="L102" s="244" t="str">
        <f>IF(Eingruppierung!L107="","",Eingruppierung!L107)</f>
        <v/>
      </c>
      <c r="M102" s="243" t="str">
        <f>IF(Eingruppierung!M107="","",Eingruppierung!M107)</f>
        <v/>
      </c>
      <c r="N102" s="243">
        <f>IF(Eingruppierung!N107="","",Eingruppierung!N107)</f>
        <v>0</v>
      </c>
      <c r="O102" s="84" t="str">
        <f>IF(Eingruppierung!O107="","",Eingruppierung!O107)</f>
        <v/>
      </c>
      <c r="P102" s="84" t="str">
        <f>IF(Eingruppierung!P107="","",Eingruppierung!P107)</f>
        <v/>
      </c>
      <c r="Q102" s="83" t="str">
        <f>IF(Eingruppierung!Q107="","",Eingruppierung!Q107)</f>
        <v>keine</v>
      </c>
      <c r="R102" s="82" t="str">
        <f>IF(Eingruppierung!R107="","",Eingruppierung!R107)</f>
        <v>Förderung</v>
      </c>
      <c r="S102" s="81">
        <f>IF(Eingruppierung!S107="","",Eingruppierung!S107)</f>
        <v>0</v>
      </c>
      <c r="T102" s="32"/>
      <c r="U102" s="36"/>
      <c r="V102" s="29"/>
      <c r="W102" s="33"/>
      <c r="X102" s="33"/>
      <c r="Y102" s="33"/>
      <c r="Z102" s="33"/>
      <c r="AA102" s="33"/>
      <c r="AB102" s="33"/>
      <c r="AC102" s="29"/>
      <c r="AD102" s="33"/>
      <c r="AE102" s="33"/>
      <c r="AF102" s="33"/>
      <c r="AG102" s="33"/>
      <c r="AH102" s="33"/>
      <c r="AI102" s="33"/>
      <c r="AJ102" s="29"/>
      <c r="AK102" s="29"/>
      <c r="AL102" s="33"/>
      <c r="AM102" s="33"/>
      <c r="AN102" s="33"/>
      <c r="AO102" s="33"/>
      <c r="AP102" s="33"/>
      <c r="AQ102" s="33"/>
      <c r="AR102" s="28"/>
      <c r="AS102" s="30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1"/>
      <c r="BL102" s="29"/>
      <c r="BM102" s="30"/>
      <c r="BN102" s="29"/>
      <c r="BO102" s="29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</row>
    <row r="103" spans="1:130" s="21" customFormat="1" ht="12.75" customHeight="1" outlineLevel="1" x14ac:dyDescent="0.2">
      <c r="A103" s="43"/>
      <c r="B103" s="252" t="str">
        <f>IF(Eingruppierung!B108="","",Eingruppierung!B108)</f>
        <v/>
      </c>
      <c r="C103" s="253" t="str">
        <f>IF(Eingruppierung!C108="","",Eingruppierung!C108)</f>
        <v/>
      </c>
      <c r="D103" s="250" t="str">
        <f>IF(Eingruppierung!D108="","",Eingruppierung!D108)</f>
        <v/>
      </c>
      <c r="E103" s="248" t="str">
        <f>IF(Eingruppierung!E108="","",Eingruppierung!E108)</f>
        <v/>
      </c>
      <c r="F103" s="249" t="str">
        <f>IF(Eingruppierung!F108="","",Eingruppierung!F108)</f>
        <v/>
      </c>
      <c r="G103" s="248">
        <f>IF(Eingruppierung!G108="","",Eingruppierung!G108)</f>
        <v>0</v>
      </c>
      <c r="H103" s="247" t="str">
        <f>IF(Eingruppierung!H108="","",Eingruppierung!H108)</f>
        <v/>
      </c>
      <c r="I103" s="246" t="str">
        <f>IF(Eingruppierung!I108="","",Eingruppierung!I108)</f>
        <v/>
      </c>
      <c r="J103" s="245" t="str">
        <f>IF(Eingruppierung!J108="","",Eingruppierung!J108)</f>
        <v/>
      </c>
      <c r="K103" s="68" t="str">
        <f t="shared" si="5"/>
        <v/>
      </c>
      <c r="L103" s="244" t="str">
        <f>IF(Eingruppierung!L108="","",Eingruppierung!L108)</f>
        <v/>
      </c>
      <c r="M103" s="243" t="str">
        <f>IF(Eingruppierung!M108="","",Eingruppierung!M108)</f>
        <v/>
      </c>
      <c r="N103" s="243">
        <f>IF(Eingruppierung!N108="","",Eingruppierung!N108)</f>
        <v>0</v>
      </c>
      <c r="O103" s="84" t="str">
        <f>IF(Eingruppierung!O108="","",Eingruppierung!O108)</f>
        <v/>
      </c>
      <c r="P103" s="84" t="str">
        <f>IF(Eingruppierung!P108="","",Eingruppierung!P108)</f>
        <v/>
      </c>
      <c r="Q103" s="83" t="str">
        <f>IF(Eingruppierung!Q108="","",Eingruppierung!Q108)</f>
        <v>keine</v>
      </c>
      <c r="R103" s="82" t="str">
        <f>IF(Eingruppierung!R108="","",Eingruppierung!R108)</f>
        <v>Förderung</v>
      </c>
      <c r="S103" s="81">
        <f>IF(Eingruppierung!S108="","",Eingruppierung!S108)</f>
        <v>0</v>
      </c>
      <c r="T103" s="32"/>
      <c r="U103" s="36"/>
      <c r="V103" s="29"/>
      <c r="W103" s="33"/>
      <c r="X103" s="33"/>
      <c r="Y103" s="33"/>
      <c r="Z103" s="33"/>
      <c r="AA103" s="33"/>
      <c r="AB103" s="33"/>
      <c r="AC103" s="29"/>
      <c r="AD103" s="33"/>
      <c r="AE103" s="33"/>
      <c r="AF103" s="33"/>
      <c r="AG103" s="33"/>
      <c r="AH103" s="33"/>
      <c r="AI103" s="33"/>
      <c r="AJ103" s="29"/>
      <c r="AK103" s="29"/>
      <c r="AL103" s="33"/>
      <c r="AM103" s="33"/>
      <c r="AN103" s="33"/>
      <c r="AO103" s="33"/>
      <c r="AP103" s="33"/>
      <c r="AQ103" s="33"/>
      <c r="AR103" s="28"/>
      <c r="AS103" s="30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1"/>
      <c r="BL103" s="29"/>
      <c r="BM103" s="30"/>
      <c r="BN103" s="29"/>
      <c r="BO103" s="29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</row>
    <row r="104" spans="1:130" s="21" customFormat="1" ht="12.75" customHeight="1" outlineLevel="1" x14ac:dyDescent="0.2">
      <c r="A104" s="43"/>
      <c r="B104" s="252" t="str">
        <f>IF(Eingruppierung!B109="","",Eingruppierung!B109)</f>
        <v/>
      </c>
      <c r="C104" s="251" t="str">
        <f>IF(Eingruppierung!C109="","",Eingruppierung!C109)</f>
        <v/>
      </c>
      <c r="D104" s="250" t="str">
        <f>IF(Eingruppierung!D109="","",Eingruppierung!D109)</f>
        <v/>
      </c>
      <c r="E104" s="248" t="str">
        <f>IF(Eingruppierung!E109="","",Eingruppierung!E109)</f>
        <v/>
      </c>
      <c r="F104" s="249" t="str">
        <f>IF(Eingruppierung!F109="","",Eingruppierung!F109)</f>
        <v/>
      </c>
      <c r="G104" s="248">
        <f>IF(Eingruppierung!G109="","",Eingruppierung!G109)</f>
        <v>0</v>
      </c>
      <c r="H104" s="247" t="str">
        <f>IF(Eingruppierung!H109="","",Eingruppierung!H109)</f>
        <v/>
      </c>
      <c r="I104" s="246" t="str">
        <f>IF(Eingruppierung!I109="","",Eingruppierung!I109)</f>
        <v/>
      </c>
      <c r="J104" s="245" t="str">
        <f>IF(Eingruppierung!J109="","",Eingruppierung!J109)</f>
        <v/>
      </c>
      <c r="K104" s="68" t="str">
        <f t="shared" si="5"/>
        <v/>
      </c>
      <c r="L104" s="244" t="str">
        <f>IF(Eingruppierung!L109="","",Eingruppierung!L109)</f>
        <v/>
      </c>
      <c r="M104" s="243" t="str">
        <f>IF(Eingruppierung!M109="","",Eingruppierung!M109)</f>
        <v/>
      </c>
      <c r="N104" s="243">
        <f>IF(Eingruppierung!N109="","",Eingruppierung!N109)</f>
        <v>0</v>
      </c>
      <c r="O104" s="84" t="str">
        <f>IF(Eingruppierung!O109="","",Eingruppierung!O109)</f>
        <v/>
      </c>
      <c r="P104" s="84" t="str">
        <f>IF(Eingruppierung!P109="","",Eingruppierung!P109)</f>
        <v/>
      </c>
      <c r="Q104" s="83" t="str">
        <f>IF(Eingruppierung!Q109="","",Eingruppierung!Q109)</f>
        <v>keine</v>
      </c>
      <c r="R104" s="82" t="str">
        <f>IF(Eingruppierung!R109="","",Eingruppierung!R109)</f>
        <v>Förderung</v>
      </c>
      <c r="S104" s="81">
        <f>IF(Eingruppierung!S109="","",Eingruppierung!S109)</f>
        <v>0</v>
      </c>
      <c r="T104" s="32"/>
      <c r="U104" s="36"/>
      <c r="V104" s="29"/>
      <c r="W104" s="33"/>
      <c r="X104" s="33"/>
      <c r="Y104" s="33"/>
      <c r="Z104" s="33"/>
      <c r="AA104" s="33"/>
      <c r="AB104" s="33"/>
      <c r="AC104" s="29"/>
      <c r="AD104" s="33"/>
      <c r="AE104" s="33"/>
      <c r="AF104" s="33"/>
      <c r="AG104" s="33"/>
      <c r="AH104" s="33"/>
      <c r="AI104" s="33"/>
      <c r="AJ104" s="29"/>
      <c r="AK104" s="29"/>
      <c r="AL104" s="33"/>
      <c r="AM104" s="33"/>
      <c r="AN104" s="33"/>
      <c r="AO104" s="33"/>
      <c r="AP104" s="33"/>
      <c r="AQ104" s="33"/>
      <c r="AR104" s="28"/>
      <c r="AS104" s="30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1"/>
      <c r="BL104" s="29"/>
      <c r="BM104" s="30"/>
      <c r="BN104" s="29"/>
      <c r="BO104" s="29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</row>
    <row r="105" spans="1:130" s="21" customFormat="1" ht="12.75" customHeight="1" outlineLevel="1" x14ac:dyDescent="0.2">
      <c r="A105" s="43"/>
      <c r="B105" s="252" t="str">
        <f>IF(Eingruppierung!B110="","",Eingruppierung!B110)</f>
        <v/>
      </c>
      <c r="C105" s="253" t="str">
        <f>IF(Eingruppierung!C110="","",Eingruppierung!C110)</f>
        <v/>
      </c>
      <c r="D105" s="250" t="str">
        <f>IF(Eingruppierung!D110="","",Eingruppierung!D110)</f>
        <v/>
      </c>
      <c r="E105" s="248" t="str">
        <f>IF(Eingruppierung!E110="","",Eingruppierung!E110)</f>
        <v/>
      </c>
      <c r="F105" s="249" t="str">
        <f>IF(Eingruppierung!F110="","",Eingruppierung!F110)</f>
        <v/>
      </c>
      <c r="G105" s="248">
        <f>IF(Eingruppierung!G110="","",Eingruppierung!G110)</f>
        <v>0</v>
      </c>
      <c r="H105" s="247" t="str">
        <f>IF(Eingruppierung!H110="","",Eingruppierung!H110)</f>
        <v/>
      </c>
      <c r="I105" s="246" t="str">
        <f>IF(Eingruppierung!I110="","",Eingruppierung!I110)</f>
        <v/>
      </c>
      <c r="J105" s="245" t="str">
        <f>IF(Eingruppierung!J110="","",Eingruppierung!J110)</f>
        <v/>
      </c>
      <c r="K105" s="68" t="str">
        <f t="shared" si="5"/>
        <v/>
      </c>
      <c r="L105" s="244" t="str">
        <f>IF(Eingruppierung!L110="","",Eingruppierung!L110)</f>
        <v/>
      </c>
      <c r="M105" s="243" t="str">
        <f>IF(Eingruppierung!M110="","",Eingruppierung!M110)</f>
        <v/>
      </c>
      <c r="N105" s="243">
        <f>IF(Eingruppierung!N110="","",Eingruppierung!N110)</f>
        <v>0</v>
      </c>
      <c r="O105" s="84" t="str">
        <f>IF(Eingruppierung!O110="","",Eingruppierung!O110)</f>
        <v/>
      </c>
      <c r="P105" s="84" t="str">
        <f>IF(Eingruppierung!P110="","",Eingruppierung!P110)</f>
        <v/>
      </c>
      <c r="Q105" s="83" t="str">
        <f>IF(Eingruppierung!Q110="","",Eingruppierung!Q110)</f>
        <v>keine</v>
      </c>
      <c r="R105" s="82" t="str">
        <f>IF(Eingruppierung!R110="","",Eingruppierung!R110)</f>
        <v>Förderung</v>
      </c>
      <c r="S105" s="81">
        <f>IF(Eingruppierung!S110="","",Eingruppierung!S110)</f>
        <v>0</v>
      </c>
      <c r="T105" s="32"/>
      <c r="U105" s="36"/>
      <c r="V105" s="29"/>
      <c r="W105" s="33"/>
      <c r="X105" s="33"/>
      <c r="Y105" s="33"/>
      <c r="Z105" s="33"/>
      <c r="AA105" s="33"/>
      <c r="AB105" s="33"/>
      <c r="AC105" s="29"/>
      <c r="AD105" s="33"/>
      <c r="AE105" s="33"/>
      <c r="AF105" s="33"/>
      <c r="AG105" s="33"/>
      <c r="AH105" s="33"/>
      <c r="AI105" s="33"/>
      <c r="AJ105" s="29"/>
      <c r="AK105" s="29"/>
      <c r="AL105" s="33"/>
      <c r="AM105" s="33"/>
      <c r="AN105" s="33"/>
      <c r="AO105" s="33"/>
      <c r="AP105" s="33"/>
      <c r="AQ105" s="33"/>
      <c r="AR105" s="28"/>
      <c r="AS105" s="30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1"/>
      <c r="BL105" s="29"/>
      <c r="BM105" s="30"/>
      <c r="BN105" s="29"/>
      <c r="BO105" s="29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</row>
    <row r="106" spans="1:130" s="21" customFormat="1" ht="12.75" customHeight="1" outlineLevel="1" x14ac:dyDescent="0.2">
      <c r="A106" s="43"/>
      <c r="B106" s="252" t="str">
        <f>IF(Eingruppierung!B111="","",Eingruppierung!B111)</f>
        <v/>
      </c>
      <c r="C106" s="253" t="str">
        <f>IF(Eingruppierung!C111="","",Eingruppierung!C111)</f>
        <v/>
      </c>
      <c r="D106" s="250" t="str">
        <f>IF(Eingruppierung!D111="","",Eingruppierung!D111)</f>
        <v/>
      </c>
      <c r="E106" s="248" t="str">
        <f>IF(Eingruppierung!E111="","",Eingruppierung!E111)</f>
        <v/>
      </c>
      <c r="F106" s="249" t="str">
        <f>IF(Eingruppierung!F111="","",Eingruppierung!F111)</f>
        <v/>
      </c>
      <c r="G106" s="248">
        <f>IF(Eingruppierung!G111="","",Eingruppierung!G111)</f>
        <v>0</v>
      </c>
      <c r="H106" s="247" t="str">
        <f>IF(Eingruppierung!H111="","",Eingruppierung!H111)</f>
        <v/>
      </c>
      <c r="I106" s="246" t="str">
        <f>IF(Eingruppierung!I111="","",Eingruppierung!I111)</f>
        <v/>
      </c>
      <c r="J106" s="245" t="str">
        <f>IF(Eingruppierung!J111="","",Eingruppierung!J111)</f>
        <v/>
      </c>
      <c r="K106" s="68" t="str">
        <f t="shared" si="5"/>
        <v/>
      </c>
      <c r="L106" s="244" t="str">
        <f>IF(Eingruppierung!L111="","",Eingruppierung!L111)</f>
        <v/>
      </c>
      <c r="M106" s="243" t="str">
        <f>IF(Eingruppierung!M111="","",Eingruppierung!M111)</f>
        <v/>
      </c>
      <c r="N106" s="243">
        <f>IF(Eingruppierung!N111="","",Eingruppierung!N111)</f>
        <v>0</v>
      </c>
      <c r="O106" s="84" t="str">
        <f>IF(Eingruppierung!O111="","",Eingruppierung!O111)</f>
        <v/>
      </c>
      <c r="P106" s="84" t="str">
        <f>IF(Eingruppierung!P111="","",Eingruppierung!P111)</f>
        <v/>
      </c>
      <c r="Q106" s="83" t="str">
        <f>IF(Eingruppierung!Q111="","",Eingruppierung!Q111)</f>
        <v>keine</v>
      </c>
      <c r="R106" s="82" t="str">
        <f>IF(Eingruppierung!R111="","",Eingruppierung!R111)</f>
        <v>Förderung</v>
      </c>
      <c r="S106" s="81">
        <f>IF(Eingruppierung!S111="","",Eingruppierung!S111)</f>
        <v>0</v>
      </c>
      <c r="T106" s="32"/>
      <c r="U106" s="36"/>
      <c r="V106" s="29"/>
      <c r="W106" s="33"/>
      <c r="X106" s="33"/>
      <c r="Y106" s="33"/>
      <c r="Z106" s="33"/>
      <c r="AA106" s="33"/>
      <c r="AB106" s="33"/>
      <c r="AC106" s="29"/>
      <c r="AD106" s="33"/>
      <c r="AE106" s="33"/>
      <c r="AF106" s="33"/>
      <c r="AG106" s="33"/>
      <c r="AH106" s="33"/>
      <c r="AI106" s="33"/>
      <c r="AJ106" s="29"/>
      <c r="AK106" s="29"/>
      <c r="AL106" s="33"/>
      <c r="AM106" s="33"/>
      <c r="AN106" s="33"/>
      <c r="AO106" s="33"/>
      <c r="AP106" s="33"/>
      <c r="AQ106" s="33"/>
      <c r="AR106" s="28"/>
      <c r="AS106" s="30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1"/>
      <c r="BL106" s="29"/>
      <c r="BM106" s="30"/>
      <c r="BN106" s="29"/>
      <c r="BO106" s="29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</row>
    <row r="107" spans="1:130" s="21" customFormat="1" ht="12.75" customHeight="1" outlineLevel="1" x14ac:dyDescent="0.2">
      <c r="A107" s="43"/>
      <c r="B107" s="252" t="str">
        <f>IF(Eingruppierung!B112="","",Eingruppierung!B112)</f>
        <v/>
      </c>
      <c r="C107" s="251" t="str">
        <f>IF(Eingruppierung!C112="","",Eingruppierung!C112)</f>
        <v/>
      </c>
      <c r="D107" s="250" t="str">
        <f>IF(Eingruppierung!D112="","",Eingruppierung!D112)</f>
        <v/>
      </c>
      <c r="E107" s="248" t="str">
        <f>IF(Eingruppierung!E112="","",Eingruppierung!E112)</f>
        <v/>
      </c>
      <c r="F107" s="249" t="str">
        <f>IF(Eingruppierung!F112="","",Eingruppierung!F112)</f>
        <v/>
      </c>
      <c r="G107" s="248">
        <f>IF(Eingruppierung!G112="","",Eingruppierung!G112)</f>
        <v>0</v>
      </c>
      <c r="H107" s="247" t="str">
        <f>IF(Eingruppierung!H112="","",Eingruppierung!H112)</f>
        <v/>
      </c>
      <c r="I107" s="246" t="str">
        <f>IF(Eingruppierung!I112="","",Eingruppierung!I112)</f>
        <v/>
      </c>
      <c r="J107" s="245" t="str">
        <f>IF(Eingruppierung!J112="","",Eingruppierung!J112)</f>
        <v/>
      </c>
      <c r="K107" s="68" t="str">
        <f t="shared" si="5"/>
        <v/>
      </c>
      <c r="L107" s="244" t="str">
        <f>IF(Eingruppierung!L112="","",Eingruppierung!L112)</f>
        <v/>
      </c>
      <c r="M107" s="243" t="str">
        <f>IF(Eingruppierung!M112="","",Eingruppierung!M112)</f>
        <v/>
      </c>
      <c r="N107" s="243">
        <f>IF(Eingruppierung!N112="","",Eingruppierung!N112)</f>
        <v>0</v>
      </c>
      <c r="O107" s="84" t="str">
        <f>IF(Eingruppierung!O112="","",Eingruppierung!O112)</f>
        <v/>
      </c>
      <c r="P107" s="84" t="str">
        <f>IF(Eingruppierung!P112="","",Eingruppierung!P112)</f>
        <v/>
      </c>
      <c r="Q107" s="83" t="str">
        <f>IF(Eingruppierung!Q112="","",Eingruppierung!Q112)</f>
        <v>keine</v>
      </c>
      <c r="R107" s="82" t="str">
        <f>IF(Eingruppierung!R112="","",Eingruppierung!R112)</f>
        <v>Förderung</v>
      </c>
      <c r="S107" s="81">
        <f>IF(Eingruppierung!S112="","",Eingruppierung!S112)</f>
        <v>0</v>
      </c>
      <c r="T107" s="32"/>
      <c r="U107" s="36"/>
      <c r="V107" s="29"/>
      <c r="W107" s="33"/>
      <c r="X107" s="33"/>
      <c r="Y107" s="33"/>
      <c r="Z107" s="33"/>
      <c r="AA107" s="33"/>
      <c r="AB107" s="33"/>
      <c r="AC107" s="29"/>
      <c r="AD107" s="33"/>
      <c r="AE107" s="33"/>
      <c r="AF107" s="33"/>
      <c r="AG107" s="33"/>
      <c r="AH107" s="33"/>
      <c r="AI107" s="33"/>
      <c r="AJ107" s="29"/>
      <c r="AK107" s="29"/>
      <c r="AL107" s="33"/>
      <c r="AM107" s="33"/>
      <c r="AN107" s="33"/>
      <c r="AO107" s="33"/>
      <c r="AP107" s="33"/>
      <c r="AQ107" s="33"/>
      <c r="AR107" s="28"/>
      <c r="AS107" s="30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1"/>
      <c r="BL107" s="29"/>
      <c r="BM107" s="30"/>
      <c r="BN107" s="29"/>
      <c r="BO107" s="29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</row>
    <row r="108" spans="1:130" s="21" customFormat="1" ht="12.75" customHeight="1" outlineLevel="1" x14ac:dyDescent="0.2">
      <c r="A108" s="43"/>
      <c r="B108" s="252" t="str">
        <f>IF(Eingruppierung!B113="","",Eingruppierung!B113)</f>
        <v/>
      </c>
      <c r="C108" s="253" t="str">
        <f>IF(Eingruppierung!C113="","",Eingruppierung!C113)</f>
        <v/>
      </c>
      <c r="D108" s="250" t="str">
        <f>IF(Eingruppierung!D113="","",Eingruppierung!D113)</f>
        <v/>
      </c>
      <c r="E108" s="248" t="str">
        <f>IF(Eingruppierung!E113="","",Eingruppierung!E113)</f>
        <v/>
      </c>
      <c r="F108" s="249" t="str">
        <f>IF(Eingruppierung!F113="","",Eingruppierung!F113)</f>
        <v/>
      </c>
      <c r="G108" s="248">
        <f>IF(Eingruppierung!G113="","",Eingruppierung!G113)</f>
        <v>0</v>
      </c>
      <c r="H108" s="247" t="str">
        <f>IF(Eingruppierung!H113="","",Eingruppierung!H113)</f>
        <v/>
      </c>
      <c r="I108" s="246" t="str">
        <f>IF(Eingruppierung!I113="","",Eingruppierung!I113)</f>
        <v/>
      </c>
      <c r="J108" s="245" t="str">
        <f>IF(Eingruppierung!J113="","",Eingruppierung!J113)</f>
        <v/>
      </c>
      <c r="K108" s="68" t="str">
        <f t="shared" si="5"/>
        <v/>
      </c>
      <c r="L108" s="244" t="str">
        <f>IF(Eingruppierung!L113="","",Eingruppierung!L113)</f>
        <v/>
      </c>
      <c r="M108" s="243" t="str">
        <f>IF(Eingruppierung!M113="","",Eingruppierung!M113)</f>
        <v/>
      </c>
      <c r="N108" s="243">
        <f>IF(Eingruppierung!N113="","",Eingruppierung!N113)</f>
        <v>0</v>
      </c>
      <c r="O108" s="84" t="str">
        <f>IF(Eingruppierung!O113="","",Eingruppierung!O113)</f>
        <v/>
      </c>
      <c r="P108" s="84" t="str">
        <f>IF(Eingruppierung!P113="","",Eingruppierung!P113)</f>
        <v/>
      </c>
      <c r="Q108" s="83" t="str">
        <f>IF(Eingruppierung!Q113="","",Eingruppierung!Q113)</f>
        <v>keine</v>
      </c>
      <c r="R108" s="82" t="str">
        <f>IF(Eingruppierung!R113="","",Eingruppierung!R113)</f>
        <v>Förderung</v>
      </c>
      <c r="S108" s="81">
        <f>IF(Eingruppierung!S113="","",Eingruppierung!S113)</f>
        <v>0</v>
      </c>
      <c r="T108" s="32"/>
      <c r="U108" s="36"/>
      <c r="V108" s="29"/>
      <c r="W108" s="33"/>
      <c r="X108" s="33"/>
      <c r="Y108" s="33"/>
      <c r="Z108" s="33"/>
      <c r="AA108" s="33"/>
      <c r="AB108" s="33"/>
      <c r="AC108" s="29"/>
      <c r="AD108" s="33"/>
      <c r="AE108" s="33"/>
      <c r="AF108" s="33"/>
      <c r="AG108" s="33"/>
      <c r="AH108" s="33"/>
      <c r="AI108" s="33"/>
      <c r="AJ108" s="29"/>
      <c r="AK108" s="29"/>
      <c r="AL108" s="33"/>
      <c r="AM108" s="33"/>
      <c r="AN108" s="33"/>
      <c r="AO108" s="33"/>
      <c r="AP108" s="33"/>
      <c r="AQ108" s="33"/>
      <c r="AR108" s="28"/>
      <c r="AS108" s="30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1"/>
      <c r="BL108" s="29"/>
      <c r="BM108" s="30"/>
      <c r="BN108" s="29"/>
      <c r="BO108" s="29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</row>
    <row r="109" spans="1:130" s="21" customFormat="1" ht="12.75" customHeight="1" outlineLevel="1" x14ac:dyDescent="0.2">
      <c r="A109" s="43"/>
      <c r="B109" s="252" t="str">
        <f>IF(Eingruppierung!B114="","",Eingruppierung!B114)</f>
        <v/>
      </c>
      <c r="C109" s="253" t="str">
        <f>IF(Eingruppierung!C114="","",Eingruppierung!C114)</f>
        <v/>
      </c>
      <c r="D109" s="250" t="str">
        <f>IF(Eingruppierung!D114="","",Eingruppierung!D114)</f>
        <v/>
      </c>
      <c r="E109" s="248" t="str">
        <f>IF(Eingruppierung!E114="","",Eingruppierung!E114)</f>
        <v/>
      </c>
      <c r="F109" s="249" t="str">
        <f>IF(Eingruppierung!F114="","",Eingruppierung!F114)</f>
        <v/>
      </c>
      <c r="G109" s="248">
        <f>IF(Eingruppierung!G114="","",Eingruppierung!G114)</f>
        <v>0</v>
      </c>
      <c r="H109" s="247" t="str">
        <f>IF(Eingruppierung!H114="","",Eingruppierung!H114)</f>
        <v/>
      </c>
      <c r="I109" s="246" t="str">
        <f>IF(Eingruppierung!I114="","",Eingruppierung!I114)</f>
        <v/>
      </c>
      <c r="J109" s="245" t="str">
        <f>IF(Eingruppierung!J114="","",Eingruppierung!J114)</f>
        <v/>
      </c>
      <c r="K109" s="68" t="str">
        <f t="shared" si="5"/>
        <v/>
      </c>
      <c r="L109" s="244" t="str">
        <f>IF(Eingruppierung!L114="","",Eingruppierung!L114)</f>
        <v/>
      </c>
      <c r="M109" s="243" t="str">
        <f>IF(Eingruppierung!M114="","",Eingruppierung!M114)</f>
        <v/>
      </c>
      <c r="N109" s="243">
        <f>IF(Eingruppierung!N114="","",Eingruppierung!N114)</f>
        <v>0</v>
      </c>
      <c r="O109" s="84" t="str">
        <f>IF(Eingruppierung!O114="","",Eingruppierung!O114)</f>
        <v/>
      </c>
      <c r="P109" s="84" t="str">
        <f>IF(Eingruppierung!P114="","",Eingruppierung!P114)</f>
        <v/>
      </c>
      <c r="Q109" s="83" t="str">
        <f>IF(Eingruppierung!Q114="","",Eingruppierung!Q114)</f>
        <v>keine</v>
      </c>
      <c r="R109" s="82" t="str">
        <f>IF(Eingruppierung!R114="","",Eingruppierung!R114)</f>
        <v>Förderung</v>
      </c>
      <c r="S109" s="81">
        <f>IF(Eingruppierung!S114="","",Eingruppierung!S114)</f>
        <v>0</v>
      </c>
      <c r="T109" s="32"/>
      <c r="U109" s="36"/>
      <c r="V109" s="29"/>
      <c r="W109" s="33"/>
      <c r="X109" s="33"/>
      <c r="Y109" s="33"/>
      <c r="Z109" s="33"/>
      <c r="AA109" s="33"/>
      <c r="AB109" s="33"/>
      <c r="AC109" s="29"/>
      <c r="AD109" s="33"/>
      <c r="AE109" s="33"/>
      <c r="AF109" s="33"/>
      <c r="AG109" s="33"/>
      <c r="AH109" s="33"/>
      <c r="AI109" s="33"/>
      <c r="AJ109" s="29"/>
      <c r="AK109" s="29"/>
      <c r="AL109" s="33"/>
      <c r="AM109" s="33"/>
      <c r="AN109" s="33"/>
      <c r="AO109" s="33"/>
      <c r="AP109" s="33"/>
      <c r="AQ109" s="33"/>
      <c r="AR109" s="28"/>
      <c r="AS109" s="30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1"/>
      <c r="BL109" s="29"/>
      <c r="BM109" s="30"/>
      <c r="BN109" s="29"/>
      <c r="BO109" s="29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</row>
    <row r="110" spans="1:130" s="21" customFormat="1" ht="12.75" customHeight="1" outlineLevel="1" x14ac:dyDescent="0.2">
      <c r="A110" s="43"/>
      <c r="B110" s="252" t="str">
        <f>IF(Eingruppierung!B115="","",Eingruppierung!B115)</f>
        <v/>
      </c>
      <c r="C110" s="251" t="str">
        <f>IF(Eingruppierung!C115="","",Eingruppierung!C115)</f>
        <v/>
      </c>
      <c r="D110" s="250" t="str">
        <f>IF(Eingruppierung!D115="","",Eingruppierung!D115)</f>
        <v/>
      </c>
      <c r="E110" s="248" t="str">
        <f>IF(Eingruppierung!E115="","",Eingruppierung!E115)</f>
        <v/>
      </c>
      <c r="F110" s="249" t="str">
        <f>IF(Eingruppierung!F115="","",Eingruppierung!F115)</f>
        <v/>
      </c>
      <c r="G110" s="248">
        <f>IF(Eingruppierung!G115="","",Eingruppierung!G115)</f>
        <v>0</v>
      </c>
      <c r="H110" s="247" t="str">
        <f>IF(Eingruppierung!H115="","",Eingruppierung!H115)</f>
        <v/>
      </c>
      <c r="I110" s="246" t="str">
        <f>IF(Eingruppierung!I115="","",Eingruppierung!I115)</f>
        <v/>
      </c>
      <c r="J110" s="245" t="str">
        <f>IF(Eingruppierung!J115="","",Eingruppierung!J115)</f>
        <v/>
      </c>
      <c r="K110" s="68" t="str">
        <f t="shared" si="5"/>
        <v/>
      </c>
      <c r="L110" s="244" t="str">
        <f>IF(Eingruppierung!L115="","",Eingruppierung!L115)</f>
        <v/>
      </c>
      <c r="M110" s="243" t="str">
        <f>IF(Eingruppierung!M115="","",Eingruppierung!M115)</f>
        <v/>
      </c>
      <c r="N110" s="243">
        <f>IF(Eingruppierung!N115="","",Eingruppierung!N115)</f>
        <v>0</v>
      </c>
      <c r="O110" s="84" t="str">
        <f>IF(Eingruppierung!O115="","",Eingruppierung!O115)</f>
        <v/>
      </c>
      <c r="P110" s="84" t="str">
        <f>IF(Eingruppierung!P115="","",Eingruppierung!P115)</f>
        <v/>
      </c>
      <c r="Q110" s="83" t="str">
        <f>IF(Eingruppierung!Q115="","",Eingruppierung!Q115)</f>
        <v>keine</v>
      </c>
      <c r="R110" s="82" t="str">
        <f>IF(Eingruppierung!R115="","",Eingruppierung!R115)</f>
        <v>Förderung</v>
      </c>
      <c r="S110" s="81">
        <f>IF(Eingruppierung!S115="","",Eingruppierung!S115)</f>
        <v>0</v>
      </c>
      <c r="T110" s="32"/>
      <c r="U110" s="36"/>
      <c r="V110" s="29"/>
      <c r="W110" s="33"/>
      <c r="X110" s="33"/>
      <c r="Y110" s="33"/>
      <c r="Z110" s="33"/>
      <c r="AA110" s="33"/>
      <c r="AB110" s="33"/>
      <c r="AC110" s="29"/>
      <c r="AD110" s="33"/>
      <c r="AE110" s="33"/>
      <c r="AF110" s="33"/>
      <c r="AG110" s="33"/>
      <c r="AH110" s="33"/>
      <c r="AI110" s="33"/>
      <c r="AJ110" s="29"/>
      <c r="AK110" s="29"/>
      <c r="AL110" s="33"/>
      <c r="AM110" s="33"/>
      <c r="AN110" s="33"/>
      <c r="AO110" s="33"/>
      <c r="AP110" s="33"/>
      <c r="AQ110" s="33"/>
      <c r="AR110" s="28"/>
      <c r="AS110" s="30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1"/>
      <c r="BL110" s="29"/>
      <c r="BM110" s="30"/>
      <c r="BN110" s="29"/>
      <c r="BO110" s="29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</row>
    <row r="111" spans="1:130" s="21" customFormat="1" ht="12.75" customHeight="1" outlineLevel="1" thickBot="1" x14ac:dyDescent="0.25">
      <c r="A111" s="43"/>
      <c r="B111" s="242" t="str">
        <f>IF(Eingruppierung!B116="","",Eingruppierung!B116)</f>
        <v/>
      </c>
      <c r="C111" s="241" t="str">
        <f>IF(Eingruppierung!C116="","",Eingruppierung!C116)</f>
        <v/>
      </c>
      <c r="D111" s="240" t="str">
        <f>IF(Eingruppierung!D116="","",Eingruppierung!D116)</f>
        <v/>
      </c>
      <c r="E111" s="238" t="str">
        <f>IF(Eingruppierung!E116="","",Eingruppierung!E116)</f>
        <v/>
      </c>
      <c r="F111" s="239" t="str">
        <f>IF(Eingruppierung!F116="","",Eingruppierung!F116)</f>
        <v/>
      </c>
      <c r="G111" s="238">
        <f>IF(Eingruppierung!G116="","",Eingruppierung!G116)</f>
        <v>0</v>
      </c>
      <c r="H111" s="237" t="str">
        <f>IF(Eingruppierung!H116="","",Eingruppierung!H116)</f>
        <v/>
      </c>
      <c r="I111" s="236" t="str">
        <f>IF(Eingruppierung!I116="","",Eingruppierung!I116)</f>
        <v/>
      </c>
      <c r="J111" s="235" t="str">
        <f>IF(Eingruppierung!J116="","",Eingruppierung!J116)</f>
        <v/>
      </c>
      <c r="K111" s="68" t="str">
        <f t="shared" si="5"/>
        <v/>
      </c>
      <c r="L111" s="234" t="str">
        <f>IF(Eingruppierung!L116="","",Eingruppierung!L116)</f>
        <v/>
      </c>
      <c r="M111" s="233" t="str">
        <f>IF(Eingruppierung!M116="","",Eingruppierung!M116)</f>
        <v/>
      </c>
      <c r="N111" s="233">
        <f>IF(Eingruppierung!N116="","",Eingruppierung!N116)</f>
        <v>0</v>
      </c>
      <c r="O111" s="65" t="str">
        <f>IF(Eingruppierung!O116="","",Eingruppierung!O116)</f>
        <v/>
      </c>
      <c r="P111" s="65" t="str">
        <f>IF(Eingruppierung!P116="","",Eingruppierung!P116)</f>
        <v/>
      </c>
      <c r="Q111" s="64" t="str">
        <f>IF(Eingruppierung!Q116="","",Eingruppierung!Q116)</f>
        <v>keine</v>
      </c>
      <c r="R111" s="63" t="str">
        <f>IF(Eingruppierung!R116="","",Eingruppierung!R116)</f>
        <v>Förderung</v>
      </c>
      <c r="S111" s="62">
        <f>IF(Eingruppierung!S116="","",Eingruppierung!S116)</f>
        <v>0</v>
      </c>
      <c r="T111" s="32"/>
      <c r="U111" s="36"/>
      <c r="V111" s="29"/>
      <c r="W111" s="33"/>
      <c r="X111" s="33"/>
      <c r="Y111" s="33"/>
      <c r="Z111" s="33"/>
      <c r="AA111" s="33"/>
      <c r="AB111" s="33"/>
      <c r="AC111" s="29"/>
      <c r="AD111" s="33"/>
      <c r="AE111" s="33"/>
      <c r="AF111" s="33"/>
      <c r="AG111" s="33"/>
      <c r="AH111" s="33"/>
      <c r="AI111" s="33"/>
      <c r="AJ111" s="29"/>
      <c r="AK111" s="29"/>
      <c r="AL111" s="33"/>
      <c r="AM111" s="33"/>
      <c r="AN111" s="33"/>
      <c r="AO111" s="33"/>
      <c r="AP111" s="33"/>
      <c r="AQ111" s="33"/>
      <c r="AR111" s="28"/>
      <c r="AS111" s="30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1"/>
      <c r="BL111" s="29"/>
      <c r="BM111" s="30"/>
      <c r="BN111" s="29"/>
      <c r="BO111" s="29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</row>
    <row r="112" spans="1:130" s="21" customFormat="1" x14ac:dyDescent="0.2">
      <c r="B112" s="29"/>
      <c r="C112" s="28"/>
      <c r="D112" s="28"/>
      <c r="E112" s="145"/>
      <c r="F112" s="145"/>
      <c r="G112" s="145"/>
      <c r="H112" s="145"/>
      <c r="I112" s="144"/>
      <c r="J112" s="144"/>
      <c r="K112" s="614"/>
      <c r="L112" s="614"/>
      <c r="M112" s="614"/>
      <c r="N112" s="614"/>
      <c r="O112" s="614"/>
      <c r="P112" s="38"/>
      <c r="Q112" s="38"/>
      <c r="R112" s="38"/>
      <c r="S112" s="38"/>
      <c r="T112" s="38"/>
      <c r="U112" s="143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</row>
    <row r="113" spans="1:130" s="25" customFormat="1" ht="17.25" customHeight="1" outlineLevel="1" x14ac:dyDescent="0.2">
      <c r="B113" s="608">
        <f>IF(Eingruppierung!B119="","",Eingruppierung!B119)</f>
        <v>0</v>
      </c>
      <c r="C113" s="608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29"/>
      <c r="O113" s="141"/>
      <c r="P113" s="141"/>
      <c r="Q113" s="141"/>
      <c r="R113" s="141"/>
      <c r="S113" s="20"/>
      <c r="T113" s="140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</row>
    <row r="114" spans="1:130" s="21" customFormat="1" ht="7.5" customHeight="1" outlineLevel="1" thickBot="1" x14ac:dyDescent="0.25">
      <c r="B114" s="142"/>
      <c r="E114" s="23"/>
      <c r="F114" s="27"/>
      <c r="G114" s="23"/>
      <c r="I114" s="23"/>
      <c r="K114" s="28"/>
      <c r="L114" s="28"/>
      <c r="M114" s="28"/>
      <c r="N114" s="28"/>
      <c r="O114" s="141"/>
      <c r="P114" s="141"/>
      <c r="Q114" s="141"/>
      <c r="R114" s="141"/>
      <c r="S114" s="20"/>
      <c r="T114" s="140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</row>
    <row r="115" spans="1:130" s="25" customFormat="1" ht="65.099999999999994" customHeight="1" outlineLevel="1" thickBot="1" x14ac:dyDescent="0.25">
      <c r="B115" s="139" t="s">
        <v>14</v>
      </c>
      <c r="C115" s="138" t="s">
        <v>15</v>
      </c>
      <c r="D115" s="137" t="s">
        <v>159</v>
      </c>
      <c r="E115" s="136" t="s">
        <v>158</v>
      </c>
      <c r="F115" s="136" t="s">
        <v>157</v>
      </c>
      <c r="G115" s="135" t="s">
        <v>156</v>
      </c>
      <c r="H115" s="134" t="s">
        <v>16</v>
      </c>
      <c r="I115" s="133" t="s">
        <v>17</v>
      </c>
      <c r="J115" s="168" t="s">
        <v>155</v>
      </c>
      <c r="K115" s="119"/>
      <c r="L115" s="131" t="s">
        <v>154</v>
      </c>
      <c r="M115" s="130" t="s">
        <v>153</v>
      </c>
      <c r="N115" s="130" t="s">
        <v>152</v>
      </c>
      <c r="O115" s="129" t="s">
        <v>151</v>
      </c>
      <c r="P115" s="129" t="s">
        <v>150</v>
      </c>
      <c r="Q115" s="128" t="s">
        <v>149</v>
      </c>
      <c r="R115" s="127" t="s">
        <v>148</v>
      </c>
      <c r="S115" s="126" t="s">
        <v>147</v>
      </c>
      <c r="T115" s="119"/>
      <c r="U115" s="117"/>
      <c r="V115" s="120"/>
      <c r="W115" s="29"/>
      <c r="X115" s="29"/>
      <c r="Y115" s="29"/>
      <c r="Z115" s="29"/>
      <c r="AA115" s="29"/>
      <c r="AB115" s="29"/>
      <c r="AC115" s="120"/>
      <c r="AD115" s="29"/>
      <c r="AE115" s="29"/>
      <c r="AF115" s="29"/>
      <c r="AG115" s="29"/>
      <c r="AH115" s="29"/>
      <c r="AI115" s="29"/>
      <c r="AJ115" s="29"/>
      <c r="AK115" s="120"/>
      <c r="AL115" s="29"/>
      <c r="AM115" s="29"/>
      <c r="AN115" s="29"/>
      <c r="AO115" s="29"/>
      <c r="AP115" s="29"/>
      <c r="AQ115" s="29"/>
      <c r="AR115" s="29"/>
      <c r="AS115" s="117"/>
      <c r="AT115" s="119"/>
      <c r="AU115" s="119"/>
      <c r="AV115" s="117"/>
      <c r="AW115" s="117"/>
      <c r="AX115" s="117"/>
      <c r="AY115" s="117"/>
      <c r="AZ115" s="119"/>
      <c r="BA115" s="119"/>
      <c r="BB115" s="117"/>
      <c r="BC115" s="117"/>
      <c r="BD115" s="117"/>
      <c r="BE115" s="117"/>
      <c r="BF115" s="118"/>
      <c r="BG115" s="117"/>
      <c r="BH115" s="117"/>
      <c r="BI115" s="117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</row>
    <row r="116" spans="1:130" s="25" customFormat="1" ht="12.75" customHeight="1" outlineLevel="1" x14ac:dyDescent="0.2">
      <c r="A116" s="116"/>
      <c r="B116" s="263" t="str">
        <f>IF(Eingruppierung!B122="","",Eingruppierung!B122)</f>
        <v/>
      </c>
      <c r="C116" s="262" t="str">
        <f>IF(Eingruppierung!C122="","",Eingruppierung!C122)</f>
        <v/>
      </c>
      <c r="D116" s="261" t="str">
        <f>IF(Eingruppierung!D122="","",Eingruppierung!D122)</f>
        <v/>
      </c>
      <c r="E116" s="259" t="str">
        <f>IF(Eingruppierung!E122="","",Eingruppierung!E122)</f>
        <v/>
      </c>
      <c r="F116" s="260" t="str">
        <f>IF(Eingruppierung!F122="","",Eingruppierung!F122)</f>
        <v/>
      </c>
      <c r="G116" s="259">
        <f>IF(Eingruppierung!G122="","",Eingruppierung!G122)</f>
        <v>0</v>
      </c>
      <c r="H116" s="258" t="str">
        <f>IF(Eingruppierung!H122="","",Eingruppierung!H122)</f>
        <v/>
      </c>
      <c r="I116" s="257" t="str">
        <f>IF(Eingruppierung!I122="","",Eingruppierung!I122)</f>
        <v/>
      </c>
      <c r="J116" s="256" t="str">
        <f>IF(Eingruppierung!J122="","",Eingruppierung!J122)</f>
        <v/>
      </c>
      <c r="K116" s="68" t="str">
        <f t="shared" ref="K116:K126" si="6">IF(AND(H116="",I116=""),"",IF(OR(H116&lt;$H$11,H116&gt;$I$11,I116&lt;H116,I116&lt;$H$11,I116&gt;$I$11),"!!!",""))</f>
        <v/>
      </c>
      <c r="L116" s="255" t="str">
        <f>IF(Eingruppierung!L122="","",Eingruppierung!L122)</f>
        <v/>
      </c>
      <c r="M116" s="254" t="str">
        <f>IF(Eingruppierung!M122="","",Eingruppierung!M122)</f>
        <v/>
      </c>
      <c r="N116" s="254">
        <f>IF(Eingruppierung!N122="","",Eingruppierung!N122)</f>
        <v>0</v>
      </c>
      <c r="O116" s="105" t="str">
        <f>IF(Eingruppierung!O122="","",Eingruppierung!O122)</f>
        <v/>
      </c>
      <c r="P116" s="105" t="str">
        <f>IF(Eingruppierung!P122="","",Eingruppierung!P122)</f>
        <v/>
      </c>
      <c r="Q116" s="104" t="str">
        <f>IF(Eingruppierung!Q122="","",Eingruppierung!Q122)</f>
        <v>keine</v>
      </c>
      <c r="R116" s="103" t="str">
        <f>IF(Eingruppierung!R122="","",Eingruppierung!R122)</f>
        <v>Förderung</v>
      </c>
      <c r="S116" s="102">
        <f>IF(Eingruppierung!S122="","",Eingruppierung!S122)</f>
        <v>0</v>
      </c>
      <c r="T116" s="32"/>
      <c r="U116" s="36"/>
      <c r="V116" s="29"/>
      <c r="W116" s="33"/>
      <c r="X116" s="33"/>
      <c r="Y116" s="33"/>
      <c r="Z116" s="33"/>
      <c r="AA116" s="33"/>
      <c r="AB116" s="33"/>
      <c r="AC116" s="29"/>
      <c r="AD116" s="33"/>
      <c r="AE116" s="33"/>
      <c r="AF116" s="33"/>
      <c r="AG116" s="33"/>
      <c r="AH116" s="33"/>
      <c r="AI116" s="33"/>
      <c r="AJ116" s="29"/>
      <c r="AK116" s="29"/>
      <c r="AL116" s="33"/>
      <c r="AM116" s="33"/>
      <c r="AN116" s="33"/>
      <c r="AO116" s="33"/>
      <c r="AP116" s="33"/>
      <c r="AQ116" s="33"/>
      <c r="AR116" s="29"/>
      <c r="AS116" s="30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1"/>
      <c r="BL116" s="29"/>
      <c r="BM116" s="30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</row>
    <row r="117" spans="1:130" s="21" customFormat="1" ht="12.75" customHeight="1" outlineLevel="1" x14ac:dyDescent="0.2">
      <c r="A117" s="43"/>
      <c r="B117" s="252" t="str">
        <f>IF(Eingruppierung!B123="","",Eingruppierung!B123)</f>
        <v/>
      </c>
      <c r="C117" s="253" t="str">
        <f>IF(Eingruppierung!C123="","",Eingruppierung!C123)</f>
        <v/>
      </c>
      <c r="D117" s="250" t="str">
        <f>IF(Eingruppierung!D123="","",Eingruppierung!D123)</f>
        <v/>
      </c>
      <c r="E117" s="248" t="str">
        <f>IF(Eingruppierung!E123="","",Eingruppierung!E123)</f>
        <v/>
      </c>
      <c r="F117" s="249" t="str">
        <f>IF(Eingruppierung!F123="","",Eingruppierung!F123)</f>
        <v/>
      </c>
      <c r="G117" s="248">
        <f>IF(Eingruppierung!G123="","",Eingruppierung!G123)</f>
        <v>0</v>
      </c>
      <c r="H117" s="247" t="str">
        <f>IF(Eingruppierung!H123="","",Eingruppierung!H123)</f>
        <v/>
      </c>
      <c r="I117" s="246" t="str">
        <f>IF(Eingruppierung!I123="","",Eingruppierung!I123)</f>
        <v/>
      </c>
      <c r="J117" s="245" t="str">
        <f>IF(Eingruppierung!J123="","",Eingruppierung!J123)</f>
        <v/>
      </c>
      <c r="K117" s="68" t="str">
        <f t="shared" si="6"/>
        <v/>
      </c>
      <c r="L117" s="244" t="str">
        <f>IF(Eingruppierung!L123="","",Eingruppierung!L123)</f>
        <v/>
      </c>
      <c r="M117" s="243" t="str">
        <f>IF(Eingruppierung!M123="","",Eingruppierung!M123)</f>
        <v/>
      </c>
      <c r="N117" s="243">
        <f>IF(Eingruppierung!N123="","",Eingruppierung!N123)</f>
        <v>0</v>
      </c>
      <c r="O117" s="84" t="str">
        <f>IF(Eingruppierung!O123="","",Eingruppierung!O123)</f>
        <v/>
      </c>
      <c r="P117" s="84" t="str">
        <f>IF(Eingruppierung!P123="","",Eingruppierung!P123)</f>
        <v/>
      </c>
      <c r="Q117" s="83" t="str">
        <f>IF(Eingruppierung!Q123="","",Eingruppierung!Q123)</f>
        <v>keine</v>
      </c>
      <c r="R117" s="82" t="str">
        <f>IF(Eingruppierung!R123="","",Eingruppierung!R123)</f>
        <v>Förderung</v>
      </c>
      <c r="S117" s="81">
        <f>IF(Eingruppierung!S123="","",Eingruppierung!S123)</f>
        <v>0</v>
      </c>
      <c r="T117" s="32"/>
      <c r="U117" s="36"/>
      <c r="V117" s="29"/>
      <c r="W117" s="33"/>
      <c r="X117" s="33"/>
      <c r="Y117" s="33"/>
      <c r="Z117" s="33"/>
      <c r="AA117" s="33"/>
      <c r="AB117" s="33"/>
      <c r="AC117" s="29"/>
      <c r="AD117" s="33"/>
      <c r="AE117" s="33"/>
      <c r="AF117" s="33"/>
      <c r="AG117" s="33"/>
      <c r="AH117" s="33"/>
      <c r="AI117" s="33"/>
      <c r="AJ117" s="29"/>
      <c r="AK117" s="29"/>
      <c r="AL117" s="33"/>
      <c r="AM117" s="33"/>
      <c r="AN117" s="33"/>
      <c r="AO117" s="33"/>
      <c r="AP117" s="33"/>
      <c r="AQ117" s="33"/>
      <c r="AR117" s="28"/>
      <c r="AS117" s="30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1"/>
      <c r="BL117" s="29"/>
      <c r="BM117" s="30"/>
      <c r="BN117" s="29"/>
      <c r="BO117" s="29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</row>
    <row r="118" spans="1:130" s="21" customFormat="1" ht="12.75" customHeight="1" outlineLevel="1" x14ac:dyDescent="0.2">
      <c r="A118" s="43"/>
      <c r="B118" s="252" t="str">
        <f>IF(Eingruppierung!B124="","",Eingruppierung!B124)</f>
        <v/>
      </c>
      <c r="C118" s="253" t="str">
        <f>IF(Eingruppierung!C124="","",Eingruppierung!C124)</f>
        <v/>
      </c>
      <c r="D118" s="250" t="str">
        <f>IF(Eingruppierung!D124="","",Eingruppierung!D124)</f>
        <v/>
      </c>
      <c r="E118" s="248" t="str">
        <f>IF(Eingruppierung!E124="","",Eingruppierung!E124)</f>
        <v/>
      </c>
      <c r="F118" s="249" t="str">
        <f>IF(Eingruppierung!F124="","",Eingruppierung!F124)</f>
        <v/>
      </c>
      <c r="G118" s="248">
        <f>IF(Eingruppierung!G124="","",Eingruppierung!G124)</f>
        <v>0</v>
      </c>
      <c r="H118" s="247" t="str">
        <f>IF(Eingruppierung!H124="","",Eingruppierung!H124)</f>
        <v/>
      </c>
      <c r="I118" s="246" t="str">
        <f>IF(Eingruppierung!I124="","",Eingruppierung!I124)</f>
        <v/>
      </c>
      <c r="J118" s="245" t="str">
        <f>IF(Eingruppierung!J124="","",Eingruppierung!J124)</f>
        <v/>
      </c>
      <c r="K118" s="68" t="str">
        <f t="shared" si="6"/>
        <v/>
      </c>
      <c r="L118" s="244" t="str">
        <f>IF(Eingruppierung!L124="","",Eingruppierung!L124)</f>
        <v/>
      </c>
      <c r="M118" s="243" t="str">
        <f>IF(Eingruppierung!M124="","",Eingruppierung!M124)</f>
        <v/>
      </c>
      <c r="N118" s="243">
        <f>IF(Eingruppierung!N124="","",Eingruppierung!N124)</f>
        <v>0</v>
      </c>
      <c r="O118" s="84" t="str">
        <f>IF(Eingruppierung!O124="","",Eingruppierung!O124)</f>
        <v/>
      </c>
      <c r="P118" s="84" t="str">
        <f>IF(Eingruppierung!P124="","",Eingruppierung!P124)</f>
        <v/>
      </c>
      <c r="Q118" s="83" t="str">
        <f>IF(Eingruppierung!Q124="","",Eingruppierung!Q124)</f>
        <v>keine</v>
      </c>
      <c r="R118" s="82" t="str">
        <f>IF(Eingruppierung!R124="","",Eingruppierung!R124)</f>
        <v>Förderung</v>
      </c>
      <c r="S118" s="81">
        <f>IF(Eingruppierung!S124="","",Eingruppierung!S124)</f>
        <v>0</v>
      </c>
      <c r="T118" s="32"/>
      <c r="U118" s="36"/>
      <c r="V118" s="29"/>
      <c r="W118" s="33"/>
      <c r="X118" s="33"/>
      <c r="Y118" s="33"/>
      <c r="Z118" s="33"/>
      <c r="AA118" s="33"/>
      <c r="AB118" s="33"/>
      <c r="AC118" s="29"/>
      <c r="AD118" s="33"/>
      <c r="AE118" s="33"/>
      <c r="AF118" s="33"/>
      <c r="AG118" s="33"/>
      <c r="AH118" s="33"/>
      <c r="AI118" s="33"/>
      <c r="AJ118" s="29"/>
      <c r="AK118" s="29"/>
      <c r="AL118" s="33"/>
      <c r="AM118" s="33"/>
      <c r="AN118" s="33"/>
      <c r="AO118" s="33"/>
      <c r="AP118" s="33"/>
      <c r="AQ118" s="33"/>
      <c r="AR118" s="28"/>
      <c r="AS118" s="30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1"/>
      <c r="BL118" s="29"/>
      <c r="BM118" s="30"/>
      <c r="BN118" s="29"/>
      <c r="BO118" s="29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</row>
    <row r="119" spans="1:130" s="21" customFormat="1" ht="12.75" customHeight="1" outlineLevel="1" x14ac:dyDescent="0.2">
      <c r="A119" s="43"/>
      <c r="B119" s="252" t="str">
        <f>IF(Eingruppierung!B125="","",Eingruppierung!B125)</f>
        <v/>
      </c>
      <c r="C119" s="251" t="str">
        <f>IF(Eingruppierung!C125="","",Eingruppierung!C125)</f>
        <v/>
      </c>
      <c r="D119" s="250" t="str">
        <f>IF(Eingruppierung!D125="","",Eingruppierung!D125)</f>
        <v/>
      </c>
      <c r="E119" s="248" t="str">
        <f>IF(Eingruppierung!E125="","",Eingruppierung!E125)</f>
        <v/>
      </c>
      <c r="F119" s="249" t="str">
        <f>IF(Eingruppierung!F125="","",Eingruppierung!F125)</f>
        <v/>
      </c>
      <c r="G119" s="248">
        <f>IF(Eingruppierung!G125="","",Eingruppierung!G125)</f>
        <v>0</v>
      </c>
      <c r="H119" s="247" t="str">
        <f>IF(Eingruppierung!H125="","",Eingruppierung!H125)</f>
        <v/>
      </c>
      <c r="I119" s="246" t="str">
        <f>IF(Eingruppierung!I125="","",Eingruppierung!I125)</f>
        <v/>
      </c>
      <c r="J119" s="245" t="str">
        <f>IF(Eingruppierung!J125="","",Eingruppierung!J125)</f>
        <v/>
      </c>
      <c r="K119" s="68" t="str">
        <f t="shared" si="6"/>
        <v/>
      </c>
      <c r="L119" s="244" t="str">
        <f>IF(Eingruppierung!L125="","",Eingruppierung!L125)</f>
        <v/>
      </c>
      <c r="M119" s="243" t="str">
        <f>IF(Eingruppierung!M125="","",Eingruppierung!M125)</f>
        <v/>
      </c>
      <c r="N119" s="243">
        <f>IF(Eingruppierung!N125="","",Eingruppierung!N125)</f>
        <v>0</v>
      </c>
      <c r="O119" s="84" t="str">
        <f>IF(Eingruppierung!O125="","",Eingruppierung!O125)</f>
        <v/>
      </c>
      <c r="P119" s="84" t="str">
        <f>IF(Eingruppierung!P125="","",Eingruppierung!P125)</f>
        <v/>
      </c>
      <c r="Q119" s="83" t="str">
        <f>IF(Eingruppierung!Q125="","",Eingruppierung!Q125)</f>
        <v>keine</v>
      </c>
      <c r="R119" s="82" t="str">
        <f>IF(Eingruppierung!R125="","",Eingruppierung!R125)</f>
        <v>Förderung</v>
      </c>
      <c r="S119" s="81">
        <f>IF(Eingruppierung!S125="","",Eingruppierung!S125)</f>
        <v>0</v>
      </c>
      <c r="T119" s="32"/>
      <c r="U119" s="36"/>
      <c r="V119" s="29"/>
      <c r="W119" s="33"/>
      <c r="X119" s="33"/>
      <c r="Y119" s="33"/>
      <c r="Z119" s="33"/>
      <c r="AA119" s="33"/>
      <c r="AB119" s="33"/>
      <c r="AC119" s="29"/>
      <c r="AD119" s="33"/>
      <c r="AE119" s="33"/>
      <c r="AF119" s="33"/>
      <c r="AG119" s="33"/>
      <c r="AH119" s="33"/>
      <c r="AI119" s="33"/>
      <c r="AJ119" s="29"/>
      <c r="AK119" s="29"/>
      <c r="AL119" s="33"/>
      <c r="AM119" s="33"/>
      <c r="AN119" s="33"/>
      <c r="AO119" s="33"/>
      <c r="AP119" s="33"/>
      <c r="AQ119" s="33"/>
      <c r="AR119" s="28"/>
      <c r="AS119" s="30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1"/>
      <c r="BL119" s="29"/>
      <c r="BM119" s="30"/>
      <c r="BN119" s="29"/>
      <c r="BO119" s="29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</row>
    <row r="120" spans="1:130" s="21" customFormat="1" ht="12.75" customHeight="1" outlineLevel="1" x14ac:dyDescent="0.2">
      <c r="A120" s="43"/>
      <c r="B120" s="252" t="str">
        <f>IF(Eingruppierung!B126="","",Eingruppierung!B126)</f>
        <v/>
      </c>
      <c r="C120" s="253" t="str">
        <f>IF(Eingruppierung!C126="","",Eingruppierung!C126)</f>
        <v/>
      </c>
      <c r="D120" s="250" t="str">
        <f>IF(Eingruppierung!D126="","",Eingruppierung!D126)</f>
        <v/>
      </c>
      <c r="E120" s="248" t="str">
        <f>IF(Eingruppierung!E126="","",Eingruppierung!E126)</f>
        <v/>
      </c>
      <c r="F120" s="249" t="str">
        <f>IF(Eingruppierung!F126="","",Eingruppierung!F126)</f>
        <v/>
      </c>
      <c r="G120" s="248">
        <f>IF(Eingruppierung!G126="","",Eingruppierung!G126)</f>
        <v>0</v>
      </c>
      <c r="H120" s="247" t="str">
        <f>IF(Eingruppierung!H126="","",Eingruppierung!H126)</f>
        <v/>
      </c>
      <c r="I120" s="246" t="str">
        <f>IF(Eingruppierung!I126="","",Eingruppierung!I126)</f>
        <v/>
      </c>
      <c r="J120" s="245" t="str">
        <f>IF(Eingruppierung!J126="","",Eingruppierung!J126)</f>
        <v/>
      </c>
      <c r="K120" s="68" t="str">
        <f t="shared" si="6"/>
        <v/>
      </c>
      <c r="L120" s="244" t="str">
        <f>IF(Eingruppierung!L126="","",Eingruppierung!L126)</f>
        <v/>
      </c>
      <c r="M120" s="243" t="str">
        <f>IF(Eingruppierung!M126="","",Eingruppierung!M126)</f>
        <v/>
      </c>
      <c r="N120" s="243">
        <f>IF(Eingruppierung!N126="","",Eingruppierung!N126)</f>
        <v>0</v>
      </c>
      <c r="O120" s="84" t="str">
        <f>IF(Eingruppierung!O126="","",Eingruppierung!O126)</f>
        <v/>
      </c>
      <c r="P120" s="84" t="str">
        <f>IF(Eingruppierung!P126="","",Eingruppierung!P126)</f>
        <v/>
      </c>
      <c r="Q120" s="83" t="str">
        <f>IF(Eingruppierung!Q126="","",Eingruppierung!Q126)</f>
        <v>keine</v>
      </c>
      <c r="R120" s="82" t="str">
        <f>IF(Eingruppierung!R126="","",Eingruppierung!R126)</f>
        <v>Förderung</v>
      </c>
      <c r="S120" s="81">
        <f>IF(Eingruppierung!S126="","",Eingruppierung!S126)</f>
        <v>0</v>
      </c>
      <c r="T120" s="32"/>
      <c r="U120" s="36"/>
      <c r="V120" s="29"/>
      <c r="W120" s="33"/>
      <c r="X120" s="33"/>
      <c r="Y120" s="33"/>
      <c r="Z120" s="33"/>
      <c r="AA120" s="33"/>
      <c r="AB120" s="33"/>
      <c r="AC120" s="29"/>
      <c r="AD120" s="33"/>
      <c r="AE120" s="33"/>
      <c r="AF120" s="33"/>
      <c r="AG120" s="33"/>
      <c r="AH120" s="33"/>
      <c r="AI120" s="33"/>
      <c r="AJ120" s="29"/>
      <c r="AK120" s="29"/>
      <c r="AL120" s="33"/>
      <c r="AM120" s="33"/>
      <c r="AN120" s="33"/>
      <c r="AO120" s="33"/>
      <c r="AP120" s="33"/>
      <c r="AQ120" s="33"/>
      <c r="AR120" s="28"/>
      <c r="AS120" s="30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1"/>
      <c r="BL120" s="29"/>
      <c r="BM120" s="30"/>
      <c r="BN120" s="29"/>
      <c r="BO120" s="29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</row>
    <row r="121" spans="1:130" s="21" customFormat="1" ht="12.75" customHeight="1" outlineLevel="1" x14ac:dyDescent="0.2">
      <c r="A121" s="43"/>
      <c r="B121" s="252" t="str">
        <f>IF(Eingruppierung!B127="","",Eingruppierung!B127)</f>
        <v/>
      </c>
      <c r="C121" s="253" t="str">
        <f>IF(Eingruppierung!C127="","",Eingruppierung!C127)</f>
        <v/>
      </c>
      <c r="D121" s="250" t="str">
        <f>IF(Eingruppierung!D127="","",Eingruppierung!D127)</f>
        <v/>
      </c>
      <c r="E121" s="248" t="str">
        <f>IF(Eingruppierung!E127="","",Eingruppierung!E127)</f>
        <v/>
      </c>
      <c r="F121" s="249" t="str">
        <f>IF(Eingruppierung!F127="","",Eingruppierung!F127)</f>
        <v/>
      </c>
      <c r="G121" s="248">
        <f>IF(Eingruppierung!G127="","",Eingruppierung!G127)</f>
        <v>0</v>
      </c>
      <c r="H121" s="247" t="str">
        <f>IF(Eingruppierung!H127="","",Eingruppierung!H127)</f>
        <v/>
      </c>
      <c r="I121" s="246" t="str">
        <f>IF(Eingruppierung!I127="","",Eingruppierung!I127)</f>
        <v/>
      </c>
      <c r="J121" s="245" t="str">
        <f>IF(Eingruppierung!J127="","",Eingruppierung!J127)</f>
        <v/>
      </c>
      <c r="K121" s="68" t="str">
        <f t="shared" si="6"/>
        <v/>
      </c>
      <c r="L121" s="244" t="str">
        <f>IF(Eingruppierung!L127="","",Eingruppierung!L127)</f>
        <v/>
      </c>
      <c r="M121" s="243" t="str">
        <f>IF(Eingruppierung!M127="","",Eingruppierung!M127)</f>
        <v/>
      </c>
      <c r="N121" s="243">
        <f>IF(Eingruppierung!N127="","",Eingruppierung!N127)</f>
        <v>0</v>
      </c>
      <c r="O121" s="84" t="str">
        <f>IF(Eingruppierung!O127="","",Eingruppierung!O127)</f>
        <v/>
      </c>
      <c r="P121" s="84" t="str">
        <f>IF(Eingruppierung!P127="","",Eingruppierung!P127)</f>
        <v/>
      </c>
      <c r="Q121" s="83" t="str">
        <f>IF(Eingruppierung!Q127="","",Eingruppierung!Q127)</f>
        <v>keine</v>
      </c>
      <c r="R121" s="82" t="str">
        <f>IF(Eingruppierung!R127="","",Eingruppierung!R127)</f>
        <v>Förderung</v>
      </c>
      <c r="S121" s="81">
        <f>IF(Eingruppierung!S127="","",Eingruppierung!S127)</f>
        <v>0</v>
      </c>
      <c r="T121" s="32"/>
      <c r="U121" s="36"/>
      <c r="V121" s="29"/>
      <c r="W121" s="33"/>
      <c r="X121" s="33"/>
      <c r="Y121" s="33"/>
      <c r="Z121" s="33"/>
      <c r="AA121" s="33"/>
      <c r="AB121" s="33"/>
      <c r="AC121" s="29"/>
      <c r="AD121" s="33"/>
      <c r="AE121" s="33"/>
      <c r="AF121" s="33"/>
      <c r="AG121" s="33"/>
      <c r="AH121" s="33"/>
      <c r="AI121" s="33"/>
      <c r="AJ121" s="29"/>
      <c r="AK121" s="29"/>
      <c r="AL121" s="33"/>
      <c r="AM121" s="33"/>
      <c r="AN121" s="33"/>
      <c r="AO121" s="33"/>
      <c r="AP121" s="33"/>
      <c r="AQ121" s="33"/>
      <c r="AR121" s="28"/>
      <c r="AS121" s="30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1"/>
      <c r="BL121" s="29"/>
      <c r="BM121" s="30"/>
      <c r="BN121" s="29"/>
      <c r="BO121" s="29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</row>
    <row r="122" spans="1:130" s="21" customFormat="1" ht="12.75" customHeight="1" outlineLevel="1" x14ac:dyDescent="0.2">
      <c r="A122" s="43"/>
      <c r="B122" s="252" t="str">
        <f>IF(Eingruppierung!B128="","",Eingruppierung!B128)</f>
        <v/>
      </c>
      <c r="C122" s="251" t="str">
        <f>IF(Eingruppierung!C128="","",Eingruppierung!C128)</f>
        <v/>
      </c>
      <c r="D122" s="250" t="str">
        <f>IF(Eingruppierung!D128="","",Eingruppierung!D128)</f>
        <v/>
      </c>
      <c r="E122" s="248" t="str">
        <f>IF(Eingruppierung!E128="","",Eingruppierung!E128)</f>
        <v/>
      </c>
      <c r="F122" s="249" t="str">
        <f>IF(Eingruppierung!F128="","",Eingruppierung!F128)</f>
        <v/>
      </c>
      <c r="G122" s="248">
        <f>IF(Eingruppierung!G128="","",Eingruppierung!G128)</f>
        <v>0</v>
      </c>
      <c r="H122" s="247" t="str">
        <f>IF(Eingruppierung!H128="","",Eingruppierung!H128)</f>
        <v/>
      </c>
      <c r="I122" s="246" t="str">
        <f>IF(Eingruppierung!I128="","",Eingruppierung!I128)</f>
        <v/>
      </c>
      <c r="J122" s="245" t="str">
        <f>IF(Eingruppierung!J128="","",Eingruppierung!J128)</f>
        <v/>
      </c>
      <c r="K122" s="68" t="str">
        <f t="shared" si="6"/>
        <v/>
      </c>
      <c r="L122" s="244" t="str">
        <f>IF(Eingruppierung!L128="","",Eingruppierung!L128)</f>
        <v/>
      </c>
      <c r="M122" s="243" t="str">
        <f>IF(Eingruppierung!M128="","",Eingruppierung!M128)</f>
        <v/>
      </c>
      <c r="N122" s="243">
        <f>IF(Eingruppierung!N128="","",Eingruppierung!N128)</f>
        <v>0</v>
      </c>
      <c r="O122" s="84" t="str">
        <f>IF(Eingruppierung!O128="","",Eingruppierung!O128)</f>
        <v/>
      </c>
      <c r="P122" s="84" t="str">
        <f>IF(Eingruppierung!P128="","",Eingruppierung!P128)</f>
        <v/>
      </c>
      <c r="Q122" s="83" t="str">
        <f>IF(Eingruppierung!Q128="","",Eingruppierung!Q128)</f>
        <v>keine</v>
      </c>
      <c r="R122" s="82" t="str">
        <f>IF(Eingruppierung!R128="","",Eingruppierung!R128)</f>
        <v>Förderung</v>
      </c>
      <c r="S122" s="81">
        <f>IF(Eingruppierung!S128="","",Eingruppierung!S128)</f>
        <v>0</v>
      </c>
      <c r="T122" s="32"/>
      <c r="U122" s="36"/>
      <c r="V122" s="29"/>
      <c r="W122" s="33"/>
      <c r="X122" s="33"/>
      <c r="Y122" s="33"/>
      <c r="Z122" s="33"/>
      <c r="AA122" s="33"/>
      <c r="AB122" s="33"/>
      <c r="AC122" s="29"/>
      <c r="AD122" s="33"/>
      <c r="AE122" s="33"/>
      <c r="AF122" s="33"/>
      <c r="AG122" s="33"/>
      <c r="AH122" s="33"/>
      <c r="AI122" s="33"/>
      <c r="AJ122" s="29"/>
      <c r="AK122" s="29"/>
      <c r="AL122" s="33"/>
      <c r="AM122" s="33"/>
      <c r="AN122" s="33"/>
      <c r="AO122" s="33"/>
      <c r="AP122" s="33"/>
      <c r="AQ122" s="33"/>
      <c r="AR122" s="28"/>
      <c r="AS122" s="30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1"/>
      <c r="BL122" s="29"/>
      <c r="BM122" s="30"/>
      <c r="BN122" s="29"/>
      <c r="BO122" s="29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</row>
    <row r="123" spans="1:130" s="21" customFormat="1" ht="12.75" customHeight="1" outlineLevel="1" x14ac:dyDescent="0.2">
      <c r="A123" s="43"/>
      <c r="B123" s="252" t="str">
        <f>IF(Eingruppierung!B129="","",Eingruppierung!B129)</f>
        <v/>
      </c>
      <c r="C123" s="253" t="str">
        <f>IF(Eingruppierung!C129="","",Eingruppierung!C129)</f>
        <v/>
      </c>
      <c r="D123" s="250" t="str">
        <f>IF(Eingruppierung!D129="","",Eingruppierung!D129)</f>
        <v/>
      </c>
      <c r="E123" s="248" t="str">
        <f>IF(Eingruppierung!E129="","",Eingruppierung!E129)</f>
        <v/>
      </c>
      <c r="F123" s="249" t="str">
        <f>IF(Eingruppierung!F129="","",Eingruppierung!F129)</f>
        <v/>
      </c>
      <c r="G123" s="248">
        <f>IF(Eingruppierung!G129="","",Eingruppierung!G129)</f>
        <v>0</v>
      </c>
      <c r="H123" s="247" t="str">
        <f>IF(Eingruppierung!H129="","",Eingruppierung!H129)</f>
        <v/>
      </c>
      <c r="I123" s="246" t="str">
        <f>IF(Eingruppierung!I129="","",Eingruppierung!I129)</f>
        <v/>
      </c>
      <c r="J123" s="245" t="str">
        <f>IF(Eingruppierung!J129="","",Eingruppierung!J129)</f>
        <v/>
      </c>
      <c r="K123" s="68" t="str">
        <f t="shared" si="6"/>
        <v/>
      </c>
      <c r="L123" s="244" t="str">
        <f>IF(Eingruppierung!L129="","",Eingruppierung!L129)</f>
        <v/>
      </c>
      <c r="M123" s="243" t="str">
        <f>IF(Eingruppierung!M129="","",Eingruppierung!M129)</f>
        <v/>
      </c>
      <c r="N123" s="243">
        <f>IF(Eingruppierung!N129="","",Eingruppierung!N129)</f>
        <v>0</v>
      </c>
      <c r="O123" s="84" t="str">
        <f>IF(Eingruppierung!O129="","",Eingruppierung!O129)</f>
        <v/>
      </c>
      <c r="P123" s="84" t="str">
        <f>IF(Eingruppierung!P129="","",Eingruppierung!P129)</f>
        <v/>
      </c>
      <c r="Q123" s="83" t="str">
        <f>IF(Eingruppierung!Q129="","",Eingruppierung!Q129)</f>
        <v>keine</v>
      </c>
      <c r="R123" s="82" t="str">
        <f>IF(Eingruppierung!R129="","",Eingruppierung!R129)</f>
        <v>Förderung</v>
      </c>
      <c r="S123" s="81">
        <f>IF(Eingruppierung!S129="","",Eingruppierung!S129)</f>
        <v>0</v>
      </c>
      <c r="T123" s="32"/>
      <c r="U123" s="36"/>
      <c r="V123" s="29"/>
      <c r="W123" s="33"/>
      <c r="X123" s="33"/>
      <c r="Y123" s="33"/>
      <c r="Z123" s="33"/>
      <c r="AA123" s="33"/>
      <c r="AB123" s="33"/>
      <c r="AC123" s="29"/>
      <c r="AD123" s="33"/>
      <c r="AE123" s="33"/>
      <c r="AF123" s="33"/>
      <c r="AG123" s="33"/>
      <c r="AH123" s="33"/>
      <c r="AI123" s="33"/>
      <c r="AJ123" s="29"/>
      <c r="AK123" s="29"/>
      <c r="AL123" s="33"/>
      <c r="AM123" s="33"/>
      <c r="AN123" s="33"/>
      <c r="AO123" s="33"/>
      <c r="AP123" s="33"/>
      <c r="AQ123" s="33"/>
      <c r="AR123" s="28"/>
      <c r="AS123" s="30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1"/>
      <c r="BL123" s="29"/>
      <c r="BM123" s="30"/>
      <c r="BN123" s="29"/>
      <c r="BO123" s="29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</row>
    <row r="124" spans="1:130" s="21" customFormat="1" ht="12.75" customHeight="1" outlineLevel="1" x14ac:dyDescent="0.2">
      <c r="A124" s="43"/>
      <c r="B124" s="252" t="str">
        <f>IF(Eingruppierung!B130="","",Eingruppierung!B130)</f>
        <v/>
      </c>
      <c r="C124" s="253" t="str">
        <f>IF(Eingruppierung!C130="","",Eingruppierung!C130)</f>
        <v/>
      </c>
      <c r="D124" s="250" t="str">
        <f>IF(Eingruppierung!D130="","",Eingruppierung!D130)</f>
        <v/>
      </c>
      <c r="E124" s="248" t="str">
        <f>IF(Eingruppierung!E130="","",Eingruppierung!E130)</f>
        <v/>
      </c>
      <c r="F124" s="249" t="str">
        <f>IF(Eingruppierung!F130="","",Eingruppierung!F130)</f>
        <v/>
      </c>
      <c r="G124" s="248">
        <f>IF(Eingruppierung!G130="","",Eingruppierung!G130)</f>
        <v>0</v>
      </c>
      <c r="H124" s="247" t="str">
        <f>IF(Eingruppierung!H130="","",Eingruppierung!H130)</f>
        <v/>
      </c>
      <c r="I124" s="246" t="str">
        <f>IF(Eingruppierung!I130="","",Eingruppierung!I130)</f>
        <v/>
      </c>
      <c r="J124" s="245" t="str">
        <f>IF(Eingruppierung!J130="","",Eingruppierung!J130)</f>
        <v/>
      </c>
      <c r="K124" s="68" t="str">
        <f t="shared" si="6"/>
        <v/>
      </c>
      <c r="L124" s="244" t="str">
        <f>IF(Eingruppierung!L130="","",Eingruppierung!L130)</f>
        <v/>
      </c>
      <c r="M124" s="243" t="str">
        <f>IF(Eingruppierung!M130="","",Eingruppierung!M130)</f>
        <v/>
      </c>
      <c r="N124" s="243">
        <f>IF(Eingruppierung!N130="","",Eingruppierung!N130)</f>
        <v>0</v>
      </c>
      <c r="O124" s="84" t="str">
        <f>IF(Eingruppierung!O130="","",Eingruppierung!O130)</f>
        <v/>
      </c>
      <c r="P124" s="84" t="str">
        <f>IF(Eingruppierung!P130="","",Eingruppierung!P130)</f>
        <v/>
      </c>
      <c r="Q124" s="83" t="str">
        <f>IF(Eingruppierung!Q130="","",Eingruppierung!Q130)</f>
        <v>keine</v>
      </c>
      <c r="R124" s="82" t="str">
        <f>IF(Eingruppierung!R130="","",Eingruppierung!R130)</f>
        <v>Förderung</v>
      </c>
      <c r="S124" s="81">
        <f>IF(Eingruppierung!S130="","",Eingruppierung!S130)</f>
        <v>0</v>
      </c>
      <c r="T124" s="32"/>
      <c r="U124" s="36"/>
      <c r="V124" s="29"/>
      <c r="W124" s="33"/>
      <c r="X124" s="33"/>
      <c r="Y124" s="33"/>
      <c r="Z124" s="33"/>
      <c r="AA124" s="33"/>
      <c r="AB124" s="33"/>
      <c r="AC124" s="29"/>
      <c r="AD124" s="33"/>
      <c r="AE124" s="33"/>
      <c r="AF124" s="33"/>
      <c r="AG124" s="33"/>
      <c r="AH124" s="33"/>
      <c r="AI124" s="33"/>
      <c r="AJ124" s="29"/>
      <c r="AK124" s="29"/>
      <c r="AL124" s="33"/>
      <c r="AM124" s="33"/>
      <c r="AN124" s="33"/>
      <c r="AO124" s="33"/>
      <c r="AP124" s="33"/>
      <c r="AQ124" s="33"/>
      <c r="AR124" s="28"/>
      <c r="AS124" s="30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1"/>
      <c r="BL124" s="29"/>
      <c r="BM124" s="30"/>
      <c r="BN124" s="29"/>
      <c r="BO124" s="29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</row>
    <row r="125" spans="1:130" s="21" customFormat="1" ht="12.75" customHeight="1" outlineLevel="1" x14ac:dyDescent="0.2">
      <c r="A125" s="43"/>
      <c r="B125" s="252" t="str">
        <f>IF(Eingruppierung!B131="","",Eingruppierung!B131)</f>
        <v/>
      </c>
      <c r="C125" s="251" t="str">
        <f>IF(Eingruppierung!C131="","",Eingruppierung!C131)</f>
        <v/>
      </c>
      <c r="D125" s="250" t="str">
        <f>IF(Eingruppierung!D131="","",Eingruppierung!D131)</f>
        <v/>
      </c>
      <c r="E125" s="248" t="str">
        <f>IF(Eingruppierung!E131="","",Eingruppierung!E131)</f>
        <v/>
      </c>
      <c r="F125" s="249" t="str">
        <f>IF(Eingruppierung!F131="","",Eingruppierung!F131)</f>
        <v/>
      </c>
      <c r="G125" s="248">
        <f>IF(Eingruppierung!G131="","",Eingruppierung!G131)</f>
        <v>0</v>
      </c>
      <c r="H125" s="247" t="str">
        <f>IF(Eingruppierung!H131="","",Eingruppierung!H131)</f>
        <v/>
      </c>
      <c r="I125" s="246" t="str">
        <f>IF(Eingruppierung!I131="","",Eingruppierung!I131)</f>
        <v/>
      </c>
      <c r="J125" s="245" t="str">
        <f>IF(Eingruppierung!J131="","",Eingruppierung!J131)</f>
        <v/>
      </c>
      <c r="K125" s="68" t="str">
        <f t="shared" si="6"/>
        <v/>
      </c>
      <c r="L125" s="244" t="str">
        <f>IF(Eingruppierung!L131="","",Eingruppierung!L131)</f>
        <v/>
      </c>
      <c r="M125" s="243" t="str">
        <f>IF(Eingruppierung!M131="","",Eingruppierung!M131)</f>
        <v/>
      </c>
      <c r="N125" s="243">
        <f>IF(Eingruppierung!N131="","",Eingruppierung!N131)</f>
        <v>0</v>
      </c>
      <c r="O125" s="84" t="str">
        <f>IF(Eingruppierung!O131="","",Eingruppierung!O131)</f>
        <v/>
      </c>
      <c r="P125" s="84" t="str">
        <f>IF(Eingruppierung!P131="","",Eingruppierung!P131)</f>
        <v/>
      </c>
      <c r="Q125" s="83" t="str">
        <f>IF(Eingruppierung!Q131="","",Eingruppierung!Q131)</f>
        <v>keine</v>
      </c>
      <c r="R125" s="82" t="str">
        <f>IF(Eingruppierung!R131="","",Eingruppierung!R131)</f>
        <v>Förderung</v>
      </c>
      <c r="S125" s="81">
        <f>IF(Eingruppierung!S131="","",Eingruppierung!S131)</f>
        <v>0</v>
      </c>
      <c r="T125" s="32"/>
      <c r="U125" s="36"/>
      <c r="V125" s="29"/>
      <c r="W125" s="33"/>
      <c r="X125" s="33"/>
      <c r="Y125" s="33"/>
      <c r="Z125" s="33"/>
      <c r="AA125" s="33"/>
      <c r="AB125" s="33"/>
      <c r="AC125" s="29"/>
      <c r="AD125" s="33"/>
      <c r="AE125" s="33"/>
      <c r="AF125" s="33"/>
      <c r="AG125" s="33"/>
      <c r="AH125" s="33"/>
      <c r="AI125" s="33"/>
      <c r="AJ125" s="29"/>
      <c r="AK125" s="29"/>
      <c r="AL125" s="33"/>
      <c r="AM125" s="33"/>
      <c r="AN125" s="33"/>
      <c r="AO125" s="33"/>
      <c r="AP125" s="33"/>
      <c r="AQ125" s="33"/>
      <c r="AR125" s="28"/>
      <c r="AS125" s="30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1"/>
      <c r="BL125" s="29"/>
      <c r="BM125" s="30"/>
      <c r="BN125" s="29"/>
      <c r="BO125" s="29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</row>
    <row r="126" spans="1:130" s="21" customFormat="1" ht="12.75" customHeight="1" outlineLevel="1" thickBot="1" x14ac:dyDescent="0.25">
      <c r="A126" s="43"/>
      <c r="B126" s="242" t="str">
        <f>IF(Eingruppierung!B132="","",Eingruppierung!B132)</f>
        <v/>
      </c>
      <c r="C126" s="241" t="str">
        <f>IF(Eingruppierung!C132="","",Eingruppierung!C132)</f>
        <v/>
      </c>
      <c r="D126" s="240" t="str">
        <f>IF(Eingruppierung!D132="","",Eingruppierung!D132)</f>
        <v/>
      </c>
      <c r="E126" s="238" t="str">
        <f>IF(Eingruppierung!E132="","",Eingruppierung!E132)</f>
        <v/>
      </c>
      <c r="F126" s="239" t="str">
        <f>IF(Eingruppierung!F132="","",Eingruppierung!F132)</f>
        <v/>
      </c>
      <c r="G126" s="238">
        <f>IF(Eingruppierung!G132="","",Eingruppierung!G132)</f>
        <v>0</v>
      </c>
      <c r="H126" s="237" t="str">
        <f>IF(Eingruppierung!H132="","",Eingruppierung!H132)</f>
        <v/>
      </c>
      <c r="I126" s="236" t="str">
        <f>IF(Eingruppierung!I132="","",Eingruppierung!I132)</f>
        <v/>
      </c>
      <c r="J126" s="235" t="str">
        <f>IF(Eingruppierung!J132="","",Eingruppierung!J132)</f>
        <v/>
      </c>
      <c r="K126" s="68" t="str">
        <f t="shared" si="6"/>
        <v/>
      </c>
      <c r="L126" s="234" t="str">
        <f>IF(Eingruppierung!L132="","",Eingruppierung!L132)</f>
        <v/>
      </c>
      <c r="M126" s="233" t="str">
        <f>IF(Eingruppierung!M132="","",Eingruppierung!M132)</f>
        <v/>
      </c>
      <c r="N126" s="233">
        <f>IF(Eingruppierung!N132="","",Eingruppierung!N132)</f>
        <v>0</v>
      </c>
      <c r="O126" s="65" t="str">
        <f>IF(Eingruppierung!O132="","",Eingruppierung!O132)</f>
        <v/>
      </c>
      <c r="P126" s="65" t="str">
        <f>IF(Eingruppierung!P132="","",Eingruppierung!P132)</f>
        <v/>
      </c>
      <c r="Q126" s="64" t="str">
        <f>IF(Eingruppierung!Q132="","",Eingruppierung!Q132)</f>
        <v>keine</v>
      </c>
      <c r="R126" s="63" t="str">
        <f>IF(Eingruppierung!R132="","",Eingruppierung!R132)</f>
        <v>Förderung</v>
      </c>
      <c r="S126" s="62">
        <f>IF(Eingruppierung!S132="","",Eingruppierung!S132)</f>
        <v>0</v>
      </c>
      <c r="T126" s="32"/>
      <c r="U126" s="36"/>
      <c r="V126" s="29"/>
      <c r="W126" s="33"/>
      <c r="X126" s="33"/>
      <c r="Y126" s="33"/>
      <c r="Z126" s="33"/>
      <c r="AA126" s="33"/>
      <c r="AB126" s="33"/>
      <c r="AC126" s="29"/>
      <c r="AD126" s="33"/>
      <c r="AE126" s="33"/>
      <c r="AF126" s="33"/>
      <c r="AG126" s="33"/>
      <c r="AH126" s="33"/>
      <c r="AI126" s="33"/>
      <c r="AJ126" s="29"/>
      <c r="AK126" s="29"/>
      <c r="AL126" s="33"/>
      <c r="AM126" s="33"/>
      <c r="AN126" s="33"/>
      <c r="AO126" s="33"/>
      <c r="AP126" s="33"/>
      <c r="AQ126" s="33"/>
      <c r="AR126" s="28"/>
      <c r="AS126" s="30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1"/>
      <c r="BL126" s="29"/>
      <c r="BM126" s="30"/>
      <c r="BN126" s="29"/>
      <c r="BO126" s="29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</row>
    <row r="127" spans="1:130" s="21" customFormat="1" x14ac:dyDescent="0.2">
      <c r="B127" s="29"/>
      <c r="C127" s="28"/>
      <c r="D127" s="28"/>
      <c r="E127" s="145"/>
      <c r="F127" s="145"/>
      <c r="G127" s="145"/>
      <c r="H127" s="145"/>
      <c r="I127" s="144"/>
      <c r="J127" s="144"/>
      <c r="K127" s="614"/>
      <c r="L127" s="614"/>
      <c r="M127" s="614"/>
      <c r="N127" s="614"/>
      <c r="O127" s="614"/>
      <c r="P127" s="38"/>
      <c r="Q127" s="38"/>
      <c r="R127" s="38"/>
      <c r="S127" s="38"/>
      <c r="T127" s="38"/>
      <c r="U127" s="143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</row>
    <row r="128" spans="1:130" s="25" customFormat="1" ht="17.25" customHeight="1" outlineLevel="1" x14ac:dyDescent="0.2">
      <c r="B128" s="608">
        <f>IF(Eingruppierung!B135="","",Eingruppierung!B135)</f>
        <v>0</v>
      </c>
      <c r="C128" s="608"/>
      <c r="D128" s="609"/>
      <c r="E128" s="609"/>
      <c r="F128" s="609"/>
      <c r="G128" s="609"/>
      <c r="H128" s="609"/>
      <c r="I128" s="609"/>
      <c r="J128" s="609"/>
      <c r="K128" s="609"/>
      <c r="L128" s="609"/>
      <c r="M128" s="609"/>
      <c r="N128" s="29"/>
      <c r="O128" s="141"/>
      <c r="P128" s="141"/>
      <c r="Q128" s="141"/>
      <c r="R128" s="141"/>
      <c r="S128" s="20"/>
      <c r="T128" s="140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</row>
    <row r="129" spans="1:130" s="21" customFormat="1" ht="7.5" customHeight="1" outlineLevel="1" thickBot="1" x14ac:dyDescent="0.25">
      <c r="B129" s="142"/>
      <c r="E129" s="23"/>
      <c r="F129" s="27"/>
      <c r="G129" s="23"/>
      <c r="I129" s="23"/>
      <c r="K129" s="28"/>
      <c r="L129" s="28"/>
      <c r="M129" s="28"/>
      <c r="N129" s="28"/>
      <c r="O129" s="141"/>
      <c r="P129" s="141"/>
      <c r="Q129" s="141"/>
      <c r="R129" s="141"/>
      <c r="S129" s="20"/>
      <c r="T129" s="140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</row>
    <row r="130" spans="1:130" s="25" customFormat="1" ht="65.099999999999994" customHeight="1" outlineLevel="1" thickBot="1" x14ac:dyDescent="0.25">
      <c r="B130" s="139" t="s">
        <v>14</v>
      </c>
      <c r="C130" s="138" t="s">
        <v>15</v>
      </c>
      <c r="D130" s="137" t="s">
        <v>159</v>
      </c>
      <c r="E130" s="136" t="s">
        <v>158</v>
      </c>
      <c r="F130" s="136" t="s">
        <v>157</v>
      </c>
      <c r="G130" s="135" t="s">
        <v>156</v>
      </c>
      <c r="H130" s="134" t="s">
        <v>16</v>
      </c>
      <c r="I130" s="133" t="s">
        <v>17</v>
      </c>
      <c r="J130" s="168" t="s">
        <v>155</v>
      </c>
      <c r="K130" s="119"/>
      <c r="L130" s="131" t="s">
        <v>154</v>
      </c>
      <c r="M130" s="130" t="s">
        <v>153</v>
      </c>
      <c r="N130" s="130" t="s">
        <v>152</v>
      </c>
      <c r="O130" s="129" t="s">
        <v>151</v>
      </c>
      <c r="P130" s="129" t="s">
        <v>150</v>
      </c>
      <c r="Q130" s="128" t="s">
        <v>149</v>
      </c>
      <c r="R130" s="127" t="s">
        <v>148</v>
      </c>
      <c r="S130" s="126" t="s">
        <v>147</v>
      </c>
      <c r="T130" s="119"/>
      <c r="U130" s="117"/>
      <c r="V130" s="120"/>
      <c r="W130" s="29"/>
      <c r="X130" s="29"/>
      <c r="Y130" s="29"/>
      <c r="Z130" s="29"/>
      <c r="AA130" s="29"/>
      <c r="AB130" s="29"/>
      <c r="AC130" s="120"/>
      <c r="AD130" s="29"/>
      <c r="AE130" s="29"/>
      <c r="AF130" s="29"/>
      <c r="AG130" s="29"/>
      <c r="AH130" s="29"/>
      <c r="AI130" s="29"/>
      <c r="AJ130" s="29"/>
      <c r="AK130" s="120"/>
      <c r="AL130" s="29"/>
      <c r="AM130" s="29"/>
      <c r="AN130" s="29"/>
      <c r="AO130" s="29"/>
      <c r="AP130" s="29"/>
      <c r="AQ130" s="29"/>
      <c r="AR130" s="29"/>
      <c r="AS130" s="117"/>
      <c r="AT130" s="119"/>
      <c r="AU130" s="119"/>
      <c r="AV130" s="117"/>
      <c r="AW130" s="117"/>
      <c r="AX130" s="117"/>
      <c r="AY130" s="117"/>
      <c r="AZ130" s="119"/>
      <c r="BA130" s="119"/>
      <c r="BB130" s="117"/>
      <c r="BC130" s="117"/>
      <c r="BD130" s="117"/>
      <c r="BE130" s="117"/>
      <c r="BF130" s="118"/>
      <c r="BG130" s="117"/>
      <c r="BH130" s="117"/>
      <c r="BI130" s="117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</row>
    <row r="131" spans="1:130" s="159" customFormat="1" ht="12.95" customHeight="1" outlineLevel="1" x14ac:dyDescent="0.2">
      <c r="A131" s="160"/>
      <c r="B131" s="263" t="str">
        <f>IF(Eingruppierung!B138="","",Eingruppierung!B138)</f>
        <v/>
      </c>
      <c r="C131" s="262" t="str">
        <f>IF(Eingruppierung!C138="","",Eingruppierung!C138)</f>
        <v/>
      </c>
      <c r="D131" s="261" t="str">
        <f>IF(Eingruppierung!D138="","",Eingruppierung!D138)</f>
        <v/>
      </c>
      <c r="E131" s="259" t="str">
        <f>IF(Eingruppierung!E138="","",Eingruppierung!E138)</f>
        <v/>
      </c>
      <c r="F131" s="260" t="str">
        <f>IF(Eingruppierung!F138="","",Eingruppierung!F138)</f>
        <v/>
      </c>
      <c r="G131" s="259">
        <f>IF(Eingruppierung!G138="","",Eingruppierung!G138)</f>
        <v>0</v>
      </c>
      <c r="H131" s="258" t="str">
        <f>IF(Eingruppierung!H138="","",Eingruppierung!H138)</f>
        <v/>
      </c>
      <c r="I131" s="257" t="str">
        <f>IF(Eingruppierung!I138="","",Eingruppierung!I138)</f>
        <v/>
      </c>
      <c r="J131" s="256" t="str">
        <f>IF(Eingruppierung!J138="","",Eingruppierung!J138)</f>
        <v/>
      </c>
      <c r="K131" s="68" t="str">
        <f t="shared" ref="K131:K141" si="7">IF(AND(H131="",I131=""),"",IF(OR(H131&lt;$H$11,H131&gt;$I$11,I131&lt;H131,I131&lt;$H$11,I131&gt;$I$11),"!!!",""))</f>
        <v/>
      </c>
      <c r="L131" s="255" t="str">
        <f>IF(Eingruppierung!L138="","",Eingruppierung!L138)</f>
        <v/>
      </c>
      <c r="M131" s="254" t="str">
        <f>IF(Eingruppierung!M138="","",Eingruppierung!M138)</f>
        <v/>
      </c>
      <c r="N131" s="254">
        <f>IF(Eingruppierung!N138="","",Eingruppierung!N138)</f>
        <v>0</v>
      </c>
      <c r="O131" s="105" t="str">
        <f>IF(Eingruppierung!O138="","",Eingruppierung!O138)</f>
        <v/>
      </c>
      <c r="P131" s="105" t="str">
        <f>IF(Eingruppierung!P138="","",Eingruppierung!P138)</f>
        <v/>
      </c>
      <c r="Q131" s="104" t="str">
        <f>IF(Eingruppierung!Q138="","",Eingruppierung!Q138)</f>
        <v>keine</v>
      </c>
      <c r="R131" s="103" t="str">
        <f>IF(Eingruppierung!R138="","",Eingruppierung!R138)</f>
        <v>Förderung</v>
      </c>
      <c r="S131" s="102">
        <f>IF(Eingruppierung!S138="","",Eingruppierung!S138)</f>
        <v>0</v>
      </c>
      <c r="T131" s="151"/>
      <c r="U131" s="154"/>
      <c r="V131" s="148"/>
      <c r="W131" s="152"/>
      <c r="X131" s="152"/>
      <c r="Y131" s="152"/>
      <c r="Z131" s="152"/>
      <c r="AA131" s="152"/>
      <c r="AB131" s="152"/>
      <c r="AC131" s="148"/>
      <c r="AD131" s="152"/>
      <c r="AE131" s="152"/>
      <c r="AF131" s="152"/>
      <c r="AG131" s="152"/>
      <c r="AH131" s="152"/>
      <c r="AI131" s="152"/>
      <c r="AJ131" s="148"/>
      <c r="AK131" s="148"/>
      <c r="AL131" s="152"/>
      <c r="AM131" s="152"/>
      <c r="AN131" s="152"/>
      <c r="AO131" s="152"/>
      <c r="AP131" s="152"/>
      <c r="AQ131" s="152"/>
      <c r="AR131" s="148"/>
      <c r="AS131" s="149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0"/>
      <c r="BL131" s="148"/>
      <c r="BM131" s="149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</row>
    <row r="132" spans="1:130" s="146" customFormat="1" ht="12.95" customHeight="1" outlineLevel="1" x14ac:dyDescent="0.2">
      <c r="A132" s="155"/>
      <c r="B132" s="252" t="str">
        <f>IF(Eingruppierung!B139="","",Eingruppierung!B139)</f>
        <v/>
      </c>
      <c r="C132" s="253" t="str">
        <f>IF(Eingruppierung!C139="","",Eingruppierung!C139)</f>
        <v/>
      </c>
      <c r="D132" s="250" t="str">
        <f>IF(Eingruppierung!D139="","",Eingruppierung!D139)</f>
        <v/>
      </c>
      <c r="E132" s="248" t="str">
        <f>IF(Eingruppierung!E139="","",Eingruppierung!E139)</f>
        <v/>
      </c>
      <c r="F132" s="249" t="str">
        <f>IF(Eingruppierung!F139="","",Eingruppierung!F139)</f>
        <v/>
      </c>
      <c r="G132" s="248">
        <f>IF(Eingruppierung!G139="","",Eingruppierung!G139)</f>
        <v>0</v>
      </c>
      <c r="H132" s="247" t="str">
        <f>IF(Eingruppierung!H139="","",Eingruppierung!H139)</f>
        <v/>
      </c>
      <c r="I132" s="246" t="str">
        <f>IF(Eingruppierung!I139="","",Eingruppierung!I139)</f>
        <v/>
      </c>
      <c r="J132" s="245" t="str">
        <f>IF(Eingruppierung!J139="","",Eingruppierung!J139)</f>
        <v/>
      </c>
      <c r="K132" s="68" t="str">
        <f t="shared" si="7"/>
        <v/>
      </c>
      <c r="L132" s="244" t="str">
        <f>IF(Eingruppierung!L139="","",Eingruppierung!L139)</f>
        <v/>
      </c>
      <c r="M132" s="243" t="str">
        <f>IF(Eingruppierung!M139="","",Eingruppierung!M139)</f>
        <v/>
      </c>
      <c r="N132" s="243">
        <f>IF(Eingruppierung!N139="","",Eingruppierung!N139)</f>
        <v>0</v>
      </c>
      <c r="O132" s="84" t="str">
        <f>IF(Eingruppierung!O139="","",Eingruppierung!O139)</f>
        <v/>
      </c>
      <c r="P132" s="84" t="str">
        <f>IF(Eingruppierung!P139="","",Eingruppierung!P139)</f>
        <v/>
      </c>
      <c r="Q132" s="83" t="str">
        <f>IF(Eingruppierung!Q139="","",Eingruppierung!Q139)</f>
        <v>keine</v>
      </c>
      <c r="R132" s="82" t="str">
        <f>IF(Eingruppierung!R139="","",Eingruppierung!R139)</f>
        <v>Förderung</v>
      </c>
      <c r="S132" s="81">
        <f>IF(Eingruppierung!S139="","",Eingruppierung!S139)</f>
        <v>0</v>
      </c>
      <c r="T132" s="151"/>
      <c r="U132" s="154"/>
      <c r="V132" s="148"/>
      <c r="W132" s="152"/>
      <c r="X132" s="152"/>
      <c r="Y132" s="152"/>
      <c r="Z132" s="152"/>
      <c r="AA132" s="152"/>
      <c r="AB132" s="152"/>
      <c r="AC132" s="148"/>
      <c r="AD132" s="152"/>
      <c r="AE132" s="152"/>
      <c r="AF132" s="152"/>
      <c r="AG132" s="152"/>
      <c r="AH132" s="152"/>
      <c r="AI132" s="152"/>
      <c r="AJ132" s="148"/>
      <c r="AK132" s="148"/>
      <c r="AL132" s="152"/>
      <c r="AM132" s="152"/>
      <c r="AN132" s="152"/>
      <c r="AO132" s="152"/>
      <c r="AP132" s="152"/>
      <c r="AQ132" s="152"/>
      <c r="AR132" s="147"/>
      <c r="AS132" s="149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0"/>
      <c r="BL132" s="148"/>
      <c r="BM132" s="149"/>
      <c r="BN132" s="148"/>
      <c r="BO132" s="148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</row>
    <row r="133" spans="1:130" s="146" customFormat="1" ht="12.95" customHeight="1" outlineLevel="1" x14ac:dyDescent="0.2">
      <c r="A133" s="155"/>
      <c r="B133" s="252" t="str">
        <f>IF(Eingruppierung!B140="","",Eingruppierung!B140)</f>
        <v/>
      </c>
      <c r="C133" s="253" t="str">
        <f>IF(Eingruppierung!C140="","",Eingruppierung!C140)</f>
        <v/>
      </c>
      <c r="D133" s="250" t="str">
        <f>IF(Eingruppierung!D140="","",Eingruppierung!D140)</f>
        <v/>
      </c>
      <c r="E133" s="248" t="str">
        <f>IF(Eingruppierung!E140="","",Eingruppierung!E140)</f>
        <v/>
      </c>
      <c r="F133" s="249" t="str">
        <f>IF(Eingruppierung!F140="","",Eingruppierung!F140)</f>
        <v/>
      </c>
      <c r="G133" s="248">
        <f>IF(Eingruppierung!G140="","",Eingruppierung!G140)</f>
        <v>0</v>
      </c>
      <c r="H133" s="247" t="str">
        <f>IF(Eingruppierung!H140="","",Eingruppierung!H140)</f>
        <v/>
      </c>
      <c r="I133" s="246" t="str">
        <f>IF(Eingruppierung!I140="","",Eingruppierung!I140)</f>
        <v/>
      </c>
      <c r="J133" s="245" t="str">
        <f>IF(Eingruppierung!J140="","",Eingruppierung!J140)</f>
        <v/>
      </c>
      <c r="K133" s="68" t="str">
        <f t="shared" si="7"/>
        <v/>
      </c>
      <c r="L133" s="244" t="str">
        <f>IF(Eingruppierung!L140="","",Eingruppierung!L140)</f>
        <v/>
      </c>
      <c r="M133" s="243" t="str">
        <f>IF(Eingruppierung!M140="","",Eingruppierung!M140)</f>
        <v/>
      </c>
      <c r="N133" s="243">
        <f>IF(Eingruppierung!N140="","",Eingruppierung!N140)</f>
        <v>0</v>
      </c>
      <c r="O133" s="84" t="str">
        <f>IF(Eingruppierung!O140="","",Eingruppierung!O140)</f>
        <v/>
      </c>
      <c r="P133" s="84" t="str">
        <f>IF(Eingruppierung!P140="","",Eingruppierung!P140)</f>
        <v/>
      </c>
      <c r="Q133" s="83" t="str">
        <f>IF(Eingruppierung!Q140="","",Eingruppierung!Q140)</f>
        <v>keine</v>
      </c>
      <c r="R133" s="82" t="str">
        <f>IF(Eingruppierung!R140="","",Eingruppierung!R140)</f>
        <v>Förderung</v>
      </c>
      <c r="S133" s="81">
        <f>IF(Eingruppierung!S140="","",Eingruppierung!S140)</f>
        <v>0</v>
      </c>
      <c r="T133" s="151"/>
      <c r="U133" s="154"/>
      <c r="V133" s="148"/>
      <c r="W133" s="152"/>
      <c r="X133" s="152"/>
      <c r="Y133" s="152"/>
      <c r="Z133" s="152"/>
      <c r="AA133" s="152"/>
      <c r="AB133" s="152"/>
      <c r="AC133" s="148"/>
      <c r="AD133" s="152"/>
      <c r="AE133" s="152"/>
      <c r="AF133" s="152"/>
      <c r="AG133" s="152"/>
      <c r="AH133" s="152"/>
      <c r="AI133" s="152"/>
      <c r="AJ133" s="148"/>
      <c r="AK133" s="148"/>
      <c r="AL133" s="152"/>
      <c r="AM133" s="152"/>
      <c r="AN133" s="152"/>
      <c r="AO133" s="152"/>
      <c r="AP133" s="152"/>
      <c r="AQ133" s="152"/>
      <c r="AR133" s="147"/>
      <c r="AS133" s="149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0"/>
      <c r="BL133" s="148"/>
      <c r="BM133" s="149"/>
      <c r="BN133" s="148"/>
      <c r="BO133" s="148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</row>
    <row r="134" spans="1:130" s="146" customFormat="1" ht="12.95" customHeight="1" outlineLevel="1" x14ac:dyDescent="0.2">
      <c r="A134" s="155"/>
      <c r="B134" s="252" t="str">
        <f>IF(Eingruppierung!B141="","",Eingruppierung!B141)</f>
        <v/>
      </c>
      <c r="C134" s="251" t="str">
        <f>IF(Eingruppierung!C141="","",Eingruppierung!C141)</f>
        <v/>
      </c>
      <c r="D134" s="250" t="str">
        <f>IF(Eingruppierung!D141="","",Eingruppierung!D141)</f>
        <v/>
      </c>
      <c r="E134" s="248" t="str">
        <f>IF(Eingruppierung!E141="","",Eingruppierung!E141)</f>
        <v/>
      </c>
      <c r="F134" s="249" t="str">
        <f>IF(Eingruppierung!F141="","",Eingruppierung!F141)</f>
        <v/>
      </c>
      <c r="G134" s="248">
        <f>IF(Eingruppierung!G141="","",Eingruppierung!G141)</f>
        <v>0</v>
      </c>
      <c r="H134" s="247" t="str">
        <f>IF(Eingruppierung!H141="","",Eingruppierung!H141)</f>
        <v/>
      </c>
      <c r="I134" s="246" t="str">
        <f>IF(Eingruppierung!I141="","",Eingruppierung!I141)</f>
        <v/>
      </c>
      <c r="J134" s="245" t="str">
        <f>IF(Eingruppierung!J141="","",Eingruppierung!J141)</f>
        <v/>
      </c>
      <c r="K134" s="68" t="str">
        <f t="shared" si="7"/>
        <v/>
      </c>
      <c r="L134" s="244" t="str">
        <f>IF(Eingruppierung!L141="","",Eingruppierung!L141)</f>
        <v/>
      </c>
      <c r="M134" s="243" t="str">
        <f>IF(Eingruppierung!M141="","",Eingruppierung!M141)</f>
        <v/>
      </c>
      <c r="N134" s="243">
        <f>IF(Eingruppierung!N141="","",Eingruppierung!N141)</f>
        <v>0</v>
      </c>
      <c r="O134" s="84" t="str">
        <f>IF(Eingruppierung!O141="","",Eingruppierung!O141)</f>
        <v/>
      </c>
      <c r="P134" s="84" t="str">
        <f>IF(Eingruppierung!P141="","",Eingruppierung!P141)</f>
        <v/>
      </c>
      <c r="Q134" s="83" t="str">
        <f>IF(Eingruppierung!Q141="","",Eingruppierung!Q141)</f>
        <v>keine</v>
      </c>
      <c r="R134" s="82" t="str">
        <f>IF(Eingruppierung!R141="","",Eingruppierung!R141)</f>
        <v>Förderung</v>
      </c>
      <c r="S134" s="81">
        <f>IF(Eingruppierung!S141="","",Eingruppierung!S141)</f>
        <v>0</v>
      </c>
      <c r="T134" s="151"/>
      <c r="U134" s="154"/>
      <c r="V134" s="148"/>
      <c r="W134" s="152"/>
      <c r="X134" s="152"/>
      <c r="Y134" s="152"/>
      <c r="Z134" s="152"/>
      <c r="AA134" s="152"/>
      <c r="AB134" s="152"/>
      <c r="AC134" s="148"/>
      <c r="AD134" s="152"/>
      <c r="AE134" s="152"/>
      <c r="AF134" s="152"/>
      <c r="AG134" s="152"/>
      <c r="AH134" s="152"/>
      <c r="AI134" s="152"/>
      <c r="AJ134" s="148"/>
      <c r="AK134" s="148"/>
      <c r="AL134" s="152"/>
      <c r="AM134" s="152"/>
      <c r="AN134" s="152"/>
      <c r="AO134" s="152"/>
      <c r="AP134" s="152"/>
      <c r="AQ134" s="152"/>
      <c r="AR134" s="147"/>
      <c r="AS134" s="149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0"/>
      <c r="BL134" s="148"/>
      <c r="BM134" s="149"/>
      <c r="BN134" s="148"/>
      <c r="BO134" s="148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</row>
    <row r="135" spans="1:130" s="146" customFormat="1" ht="12.95" customHeight="1" outlineLevel="1" x14ac:dyDescent="0.2">
      <c r="A135" s="155"/>
      <c r="B135" s="252" t="str">
        <f>IF(Eingruppierung!B142="","",Eingruppierung!B142)</f>
        <v/>
      </c>
      <c r="C135" s="253" t="str">
        <f>IF(Eingruppierung!C142="","",Eingruppierung!C142)</f>
        <v/>
      </c>
      <c r="D135" s="250" t="str">
        <f>IF(Eingruppierung!D142="","",Eingruppierung!D142)</f>
        <v/>
      </c>
      <c r="E135" s="248" t="str">
        <f>IF(Eingruppierung!E142="","",Eingruppierung!E142)</f>
        <v/>
      </c>
      <c r="F135" s="249" t="str">
        <f>IF(Eingruppierung!F142="","",Eingruppierung!F142)</f>
        <v/>
      </c>
      <c r="G135" s="248">
        <f>IF(Eingruppierung!G142="","",Eingruppierung!G142)</f>
        <v>0</v>
      </c>
      <c r="H135" s="247" t="str">
        <f>IF(Eingruppierung!H142="","",Eingruppierung!H142)</f>
        <v/>
      </c>
      <c r="I135" s="246" t="str">
        <f>IF(Eingruppierung!I142="","",Eingruppierung!I142)</f>
        <v/>
      </c>
      <c r="J135" s="245" t="str">
        <f>IF(Eingruppierung!J142="","",Eingruppierung!J142)</f>
        <v/>
      </c>
      <c r="K135" s="68" t="str">
        <f t="shared" si="7"/>
        <v/>
      </c>
      <c r="L135" s="244" t="str">
        <f>IF(Eingruppierung!L142="","",Eingruppierung!L142)</f>
        <v/>
      </c>
      <c r="M135" s="243" t="str">
        <f>IF(Eingruppierung!M142="","",Eingruppierung!M142)</f>
        <v/>
      </c>
      <c r="N135" s="243">
        <f>IF(Eingruppierung!N142="","",Eingruppierung!N142)</f>
        <v>0</v>
      </c>
      <c r="O135" s="84" t="str">
        <f>IF(Eingruppierung!O142="","",Eingruppierung!O142)</f>
        <v/>
      </c>
      <c r="P135" s="84" t="str">
        <f>IF(Eingruppierung!P142="","",Eingruppierung!P142)</f>
        <v/>
      </c>
      <c r="Q135" s="83" t="str">
        <f>IF(Eingruppierung!Q142="","",Eingruppierung!Q142)</f>
        <v>keine</v>
      </c>
      <c r="R135" s="82" t="str">
        <f>IF(Eingruppierung!R142="","",Eingruppierung!R142)</f>
        <v>Förderung</v>
      </c>
      <c r="S135" s="81">
        <f>IF(Eingruppierung!S142="","",Eingruppierung!S142)</f>
        <v>0</v>
      </c>
      <c r="T135" s="151"/>
      <c r="U135" s="154"/>
      <c r="V135" s="148"/>
      <c r="W135" s="152"/>
      <c r="X135" s="152"/>
      <c r="Y135" s="152"/>
      <c r="Z135" s="152"/>
      <c r="AA135" s="152"/>
      <c r="AB135" s="152"/>
      <c r="AC135" s="148"/>
      <c r="AD135" s="152"/>
      <c r="AE135" s="152"/>
      <c r="AF135" s="152"/>
      <c r="AG135" s="152"/>
      <c r="AH135" s="152"/>
      <c r="AI135" s="152"/>
      <c r="AJ135" s="148"/>
      <c r="AK135" s="148"/>
      <c r="AL135" s="152"/>
      <c r="AM135" s="152"/>
      <c r="AN135" s="152"/>
      <c r="AO135" s="152"/>
      <c r="AP135" s="152"/>
      <c r="AQ135" s="152"/>
      <c r="AR135" s="147"/>
      <c r="AS135" s="149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0"/>
      <c r="BL135" s="148"/>
      <c r="BM135" s="149"/>
      <c r="BN135" s="148"/>
      <c r="BO135" s="148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</row>
    <row r="136" spans="1:130" s="146" customFormat="1" ht="12.95" customHeight="1" outlineLevel="1" x14ac:dyDescent="0.2">
      <c r="A136" s="155"/>
      <c r="B136" s="252" t="str">
        <f>IF(Eingruppierung!B143="","",Eingruppierung!B143)</f>
        <v/>
      </c>
      <c r="C136" s="253" t="str">
        <f>IF(Eingruppierung!C143="","",Eingruppierung!C143)</f>
        <v/>
      </c>
      <c r="D136" s="250" t="str">
        <f>IF(Eingruppierung!D143="","",Eingruppierung!D143)</f>
        <v/>
      </c>
      <c r="E136" s="248" t="str">
        <f>IF(Eingruppierung!E143="","",Eingruppierung!E143)</f>
        <v/>
      </c>
      <c r="F136" s="249" t="str">
        <f>IF(Eingruppierung!F143="","",Eingruppierung!F143)</f>
        <v/>
      </c>
      <c r="G136" s="248">
        <f>IF(Eingruppierung!G143="","",Eingruppierung!G143)</f>
        <v>0</v>
      </c>
      <c r="H136" s="247" t="str">
        <f>IF(Eingruppierung!H143="","",Eingruppierung!H143)</f>
        <v/>
      </c>
      <c r="I136" s="246" t="str">
        <f>IF(Eingruppierung!I143="","",Eingruppierung!I143)</f>
        <v/>
      </c>
      <c r="J136" s="245" t="str">
        <f>IF(Eingruppierung!J143="","",Eingruppierung!J143)</f>
        <v/>
      </c>
      <c r="K136" s="68" t="str">
        <f t="shared" si="7"/>
        <v/>
      </c>
      <c r="L136" s="244" t="str">
        <f>IF(Eingruppierung!L143="","",Eingruppierung!L143)</f>
        <v/>
      </c>
      <c r="M136" s="243" t="str">
        <f>IF(Eingruppierung!M143="","",Eingruppierung!M143)</f>
        <v/>
      </c>
      <c r="N136" s="243">
        <f>IF(Eingruppierung!N143="","",Eingruppierung!N143)</f>
        <v>0</v>
      </c>
      <c r="O136" s="84" t="str">
        <f>IF(Eingruppierung!O143="","",Eingruppierung!O143)</f>
        <v/>
      </c>
      <c r="P136" s="84" t="str">
        <f>IF(Eingruppierung!P143="","",Eingruppierung!P143)</f>
        <v/>
      </c>
      <c r="Q136" s="83" t="str">
        <f>IF(Eingruppierung!Q143="","",Eingruppierung!Q143)</f>
        <v>keine</v>
      </c>
      <c r="R136" s="82" t="str">
        <f>IF(Eingruppierung!R143="","",Eingruppierung!R143)</f>
        <v>Förderung</v>
      </c>
      <c r="S136" s="81">
        <f>IF(Eingruppierung!S143="","",Eingruppierung!S143)</f>
        <v>0</v>
      </c>
      <c r="T136" s="151"/>
      <c r="U136" s="154"/>
      <c r="V136" s="148"/>
      <c r="W136" s="152"/>
      <c r="X136" s="152"/>
      <c r="Y136" s="152"/>
      <c r="Z136" s="152"/>
      <c r="AA136" s="152"/>
      <c r="AB136" s="152"/>
      <c r="AC136" s="148"/>
      <c r="AD136" s="152"/>
      <c r="AE136" s="152"/>
      <c r="AF136" s="152"/>
      <c r="AG136" s="152"/>
      <c r="AH136" s="152"/>
      <c r="AI136" s="152"/>
      <c r="AJ136" s="148"/>
      <c r="AK136" s="148"/>
      <c r="AL136" s="152"/>
      <c r="AM136" s="152"/>
      <c r="AN136" s="152"/>
      <c r="AO136" s="152"/>
      <c r="AP136" s="152"/>
      <c r="AQ136" s="152"/>
      <c r="AR136" s="147"/>
      <c r="AS136" s="149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0"/>
      <c r="BL136" s="148"/>
      <c r="BM136" s="149"/>
      <c r="BN136" s="148"/>
      <c r="BO136" s="148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</row>
    <row r="137" spans="1:130" s="146" customFormat="1" ht="12.95" customHeight="1" outlineLevel="1" x14ac:dyDescent="0.2">
      <c r="A137" s="155"/>
      <c r="B137" s="252" t="str">
        <f>IF(Eingruppierung!B144="","",Eingruppierung!B144)</f>
        <v/>
      </c>
      <c r="C137" s="251" t="str">
        <f>IF(Eingruppierung!C144="","",Eingruppierung!C144)</f>
        <v/>
      </c>
      <c r="D137" s="250" t="str">
        <f>IF(Eingruppierung!D144="","",Eingruppierung!D144)</f>
        <v/>
      </c>
      <c r="E137" s="248" t="str">
        <f>IF(Eingruppierung!E144="","",Eingruppierung!E144)</f>
        <v/>
      </c>
      <c r="F137" s="249" t="str">
        <f>IF(Eingruppierung!F144="","",Eingruppierung!F144)</f>
        <v/>
      </c>
      <c r="G137" s="248">
        <f>IF(Eingruppierung!G144="","",Eingruppierung!G144)</f>
        <v>0</v>
      </c>
      <c r="H137" s="247" t="str">
        <f>IF(Eingruppierung!H144="","",Eingruppierung!H144)</f>
        <v/>
      </c>
      <c r="I137" s="246" t="str">
        <f>IF(Eingruppierung!I144="","",Eingruppierung!I144)</f>
        <v/>
      </c>
      <c r="J137" s="245" t="str">
        <f>IF(Eingruppierung!J144="","",Eingruppierung!J144)</f>
        <v/>
      </c>
      <c r="K137" s="68" t="str">
        <f t="shared" si="7"/>
        <v/>
      </c>
      <c r="L137" s="244" t="str">
        <f>IF(Eingruppierung!L144="","",Eingruppierung!L144)</f>
        <v/>
      </c>
      <c r="M137" s="243" t="str">
        <f>IF(Eingruppierung!M144="","",Eingruppierung!M144)</f>
        <v/>
      </c>
      <c r="N137" s="243">
        <f>IF(Eingruppierung!N144="","",Eingruppierung!N144)</f>
        <v>0</v>
      </c>
      <c r="O137" s="84" t="str">
        <f>IF(Eingruppierung!O144="","",Eingruppierung!O144)</f>
        <v/>
      </c>
      <c r="P137" s="84" t="str">
        <f>IF(Eingruppierung!P144="","",Eingruppierung!P144)</f>
        <v/>
      </c>
      <c r="Q137" s="83" t="str">
        <f>IF(Eingruppierung!Q144="","",Eingruppierung!Q144)</f>
        <v>keine</v>
      </c>
      <c r="R137" s="82" t="str">
        <f>IF(Eingruppierung!R144="","",Eingruppierung!R144)</f>
        <v>Förderung</v>
      </c>
      <c r="S137" s="81">
        <f>IF(Eingruppierung!S144="","",Eingruppierung!S144)</f>
        <v>0</v>
      </c>
      <c r="T137" s="151"/>
      <c r="U137" s="154"/>
      <c r="V137" s="148"/>
      <c r="W137" s="152"/>
      <c r="X137" s="152"/>
      <c r="Y137" s="152"/>
      <c r="Z137" s="152"/>
      <c r="AA137" s="152"/>
      <c r="AB137" s="152"/>
      <c r="AC137" s="148"/>
      <c r="AD137" s="152"/>
      <c r="AE137" s="152"/>
      <c r="AF137" s="152"/>
      <c r="AG137" s="152"/>
      <c r="AH137" s="152"/>
      <c r="AI137" s="152"/>
      <c r="AJ137" s="148"/>
      <c r="AK137" s="148"/>
      <c r="AL137" s="152"/>
      <c r="AM137" s="152"/>
      <c r="AN137" s="152"/>
      <c r="AO137" s="152"/>
      <c r="AP137" s="152"/>
      <c r="AQ137" s="152"/>
      <c r="AR137" s="147"/>
      <c r="AS137" s="149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0"/>
      <c r="BL137" s="148"/>
      <c r="BM137" s="149"/>
      <c r="BN137" s="148"/>
      <c r="BO137" s="148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</row>
    <row r="138" spans="1:130" s="146" customFormat="1" ht="12.95" customHeight="1" outlineLevel="1" x14ac:dyDescent="0.2">
      <c r="A138" s="155"/>
      <c r="B138" s="252" t="str">
        <f>IF(Eingruppierung!B145="","",Eingruppierung!B145)</f>
        <v/>
      </c>
      <c r="C138" s="253" t="str">
        <f>IF(Eingruppierung!C145="","",Eingruppierung!C145)</f>
        <v/>
      </c>
      <c r="D138" s="250" t="str">
        <f>IF(Eingruppierung!D145="","",Eingruppierung!D145)</f>
        <v/>
      </c>
      <c r="E138" s="248" t="str">
        <f>IF(Eingruppierung!E145="","",Eingruppierung!E145)</f>
        <v/>
      </c>
      <c r="F138" s="249" t="str">
        <f>IF(Eingruppierung!F145="","",Eingruppierung!F145)</f>
        <v/>
      </c>
      <c r="G138" s="248">
        <f>IF(Eingruppierung!G145="","",Eingruppierung!G145)</f>
        <v>0</v>
      </c>
      <c r="H138" s="247" t="str">
        <f>IF(Eingruppierung!H145="","",Eingruppierung!H145)</f>
        <v/>
      </c>
      <c r="I138" s="246" t="str">
        <f>IF(Eingruppierung!I145="","",Eingruppierung!I145)</f>
        <v/>
      </c>
      <c r="J138" s="245" t="str">
        <f>IF(Eingruppierung!J145="","",Eingruppierung!J145)</f>
        <v/>
      </c>
      <c r="K138" s="68" t="str">
        <f t="shared" si="7"/>
        <v/>
      </c>
      <c r="L138" s="244" t="str">
        <f>IF(Eingruppierung!L145="","",Eingruppierung!L145)</f>
        <v/>
      </c>
      <c r="M138" s="243" t="str">
        <f>IF(Eingruppierung!M145="","",Eingruppierung!M145)</f>
        <v/>
      </c>
      <c r="N138" s="243">
        <f>IF(Eingruppierung!N145="","",Eingruppierung!N145)</f>
        <v>0</v>
      </c>
      <c r="O138" s="84" t="str">
        <f>IF(Eingruppierung!O145="","",Eingruppierung!O145)</f>
        <v/>
      </c>
      <c r="P138" s="84" t="str">
        <f>IF(Eingruppierung!P145="","",Eingruppierung!P145)</f>
        <v/>
      </c>
      <c r="Q138" s="83" t="str">
        <f>IF(Eingruppierung!Q145="","",Eingruppierung!Q145)</f>
        <v>keine</v>
      </c>
      <c r="R138" s="82" t="str">
        <f>IF(Eingruppierung!R145="","",Eingruppierung!R145)</f>
        <v>Förderung</v>
      </c>
      <c r="S138" s="81">
        <f>IF(Eingruppierung!S145="","",Eingruppierung!S145)</f>
        <v>0</v>
      </c>
      <c r="T138" s="151"/>
      <c r="U138" s="154"/>
      <c r="V138" s="148"/>
      <c r="W138" s="152"/>
      <c r="X138" s="152"/>
      <c r="Y138" s="152"/>
      <c r="Z138" s="152"/>
      <c r="AA138" s="152"/>
      <c r="AB138" s="152"/>
      <c r="AC138" s="148"/>
      <c r="AD138" s="152"/>
      <c r="AE138" s="152"/>
      <c r="AF138" s="152"/>
      <c r="AG138" s="152"/>
      <c r="AH138" s="152"/>
      <c r="AI138" s="152"/>
      <c r="AJ138" s="148"/>
      <c r="AK138" s="148"/>
      <c r="AL138" s="152"/>
      <c r="AM138" s="152"/>
      <c r="AN138" s="152"/>
      <c r="AO138" s="152"/>
      <c r="AP138" s="152"/>
      <c r="AQ138" s="152"/>
      <c r="AR138" s="147"/>
      <c r="AS138" s="149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0"/>
      <c r="BL138" s="148"/>
      <c r="BM138" s="149"/>
      <c r="BN138" s="148"/>
      <c r="BO138" s="148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</row>
    <row r="139" spans="1:130" s="146" customFormat="1" ht="12.95" customHeight="1" outlineLevel="1" x14ac:dyDescent="0.2">
      <c r="A139" s="155"/>
      <c r="B139" s="252" t="str">
        <f>IF(Eingruppierung!B146="","",Eingruppierung!B146)</f>
        <v/>
      </c>
      <c r="C139" s="253" t="str">
        <f>IF(Eingruppierung!C146="","",Eingruppierung!C146)</f>
        <v/>
      </c>
      <c r="D139" s="250" t="str">
        <f>IF(Eingruppierung!D146="","",Eingruppierung!D146)</f>
        <v/>
      </c>
      <c r="E139" s="248" t="str">
        <f>IF(Eingruppierung!E146="","",Eingruppierung!E146)</f>
        <v/>
      </c>
      <c r="F139" s="249" t="str">
        <f>IF(Eingruppierung!F146="","",Eingruppierung!F146)</f>
        <v/>
      </c>
      <c r="G139" s="248">
        <f>IF(Eingruppierung!G146="","",Eingruppierung!G146)</f>
        <v>0</v>
      </c>
      <c r="H139" s="247" t="str">
        <f>IF(Eingruppierung!H146="","",Eingruppierung!H146)</f>
        <v/>
      </c>
      <c r="I139" s="246" t="str">
        <f>IF(Eingruppierung!I146="","",Eingruppierung!I146)</f>
        <v/>
      </c>
      <c r="J139" s="245" t="str">
        <f>IF(Eingruppierung!J146="","",Eingruppierung!J146)</f>
        <v/>
      </c>
      <c r="K139" s="68" t="str">
        <f t="shared" si="7"/>
        <v/>
      </c>
      <c r="L139" s="244" t="str">
        <f>IF(Eingruppierung!L146="","",Eingruppierung!L146)</f>
        <v/>
      </c>
      <c r="M139" s="243" t="str">
        <f>IF(Eingruppierung!M146="","",Eingruppierung!M146)</f>
        <v/>
      </c>
      <c r="N139" s="243">
        <f>IF(Eingruppierung!N146="","",Eingruppierung!N146)</f>
        <v>0</v>
      </c>
      <c r="O139" s="84" t="str">
        <f>IF(Eingruppierung!O146="","",Eingruppierung!O146)</f>
        <v/>
      </c>
      <c r="P139" s="84" t="str">
        <f>IF(Eingruppierung!P146="","",Eingruppierung!P146)</f>
        <v/>
      </c>
      <c r="Q139" s="83" t="str">
        <f>IF(Eingruppierung!Q146="","",Eingruppierung!Q146)</f>
        <v>keine</v>
      </c>
      <c r="R139" s="82" t="str">
        <f>IF(Eingruppierung!R146="","",Eingruppierung!R146)</f>
        <v>Förderung</v>
      </c>
      <c r="S139" s="81">
        <f>IF(Eingruppierung!S146="","",Eingruppierung!S146)</f>
        <v>0</v>
      </c>
      <c r="T139" s="151"/>
      <c r="U139" s="154"/>
      <c r="V139" s="148"/>
      <c r="W139" s="152"/>
      <c r="X139" s="152"/>
      <c r="Y139" s="152"/>
      <c r="Z139" s="152"/>
      <c r="AA139" s="152"/>
      <c r="AB139" s="152"/>
      <c r="AC139" s="148"/>
      <c r="AD139" s="152"/>
      <c r="AE139" s="152"/>
      <c r="AF139" s="152"/>
      <c r="AG139" s="152"/>
      <c r="AH139" s="152"/>
      <c r="AI139" s="152"/>
      <c r="AJ139" s="148"/>
      <c r="AK139" s="148"/>
      <c r="AL139" s="152"/>
      <c r="AM139" s="152"/>
      <c r="AN139" s="152"/>
      <c r="AO139" s="152"/>
      <c r="AP139" s="152"/>
      <c r="AQ139" s="152"/>
      <c r="AR139" s="147"/>
      <c r="AS139" s="149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0"/>
      <c r="BL139" s="148"/>
      <c r="BM139" s="149"/>
      <c r="BN139" s="148"/>
      <c r="BO139" s="148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</row>
    <row r="140" spans="1:130" s="146" customFormat="1" ht="12.95" customHeight="1" outlineLevel="1" x14ac:dyDescent="0.2">
      <c r="A140" s="155"/>
      <c r="B140" s="252" t="str">
        <f>IF(Eingruppierung!B147="","",Eingruppierung!B147)</f>
        <v/>
      </c>
      <c r="C140" s="251" t="str">
        <f>IF(Eingruppierung!C147="","",Eingruppierung!C147)</f>
        <v/>
      </c>
      <c r="D140" s="250" t="str">
        <f>IF(Eingruppierung!D147="","",Eingruppierung!D147)</f>
        <v/>
      </c>
      <c r="E140" s="248" t="str">
        <f>IF(Eingruppierung!E147="","",Eingruppierung!E147)</f>
        <v/>
      </c>
      <c r="F140" s="249" t="str">
        <f>IF(Eingruppierung!F147="","",Eingruppierung!F147)</f>
        <v/>
      </c>
      <c r="G140" s="248">
        <f>IF(Eingruppierung!G147="","",Eingruppierung!G147)</f>
        <v>0</v>
      </c>
      <c r="H140" s="247" t="str">
        <f>IF(Eingruppierung!H147="","",Eingruppierung!H147)</f>
        <v/>
      </c>
      <c r="I140" s="246" t="str">
        <f>IF(Eingruppierung!I147="","",Eingruppierung!I147)</f>
        <v/>
      </c>
      <c r="J140" s="245" t="str">
        <f>IF(Eingruppierung!J147="","",Eingruppierung!J147)</f>
        <v/>
      </c>
      <c r="K140" s="68" t="str">
        <f t="shared" si="7"/>
        <v/>
      </c>
      <c r="L140" s="244" t="str">
        <f>IF(Eingruppierung!L147="","",Eingruppierung!L147)</f>
        <v/>
      </c>
      <c r="M140" s="243" t="str">
        <f>IF(Eingruppierung!M147="","",Eingruppierung!M147)</f>
        <v/>
      </c>
      <c r="N140" s="243">
        <f>IF(Eingruppierung!N147="","",Eingruppierung!N147)</f>
        <v>0</v>
      </c>
      <c r="O140" s="84" t="str">
        <f>IF(Eingruppierung!O147="","",Eingruppierung!O147)</f>
        <v/>
      </c>
      <c r="P140" s="84" t="str">
        <f>IF(Eingruppierung!P147="","",Eingruppierung!P147)</f>
        <v/>
      </c>
      <c r="Q140" s="83" t="str">
        <f>IF(Eingruppierung!Q147="","",Eingruppierung!Q147)</f>
        <v>keine</v>
      </c>
      <c r="R140" s="82" t="str">
        <f>IF(Eingruppierung!R147="","",Eingruppierung!R147)</f>
        <v>Förderung</v>
      </c>
      <c r="S140" s="81">
        <f>IF(Eingruppierung!S147="","",Eingruppierung!S147)</f>
        <v>0</v>
      </c>
      <c r="T140" s="151"/>
      <c r="U140" s="154"/>
      <c r="V140" s="148"/>
      <c r="W140" s="152"/>
      <c r="X140" s="152"/>
      <c r="Y140" s="152"/>
      <c r="Z140" s="152"/>
      <c r="AA140" s="152"/>
      <c r="AB140" s="152"/>
      <c r="AC140" s="148"/>
      <c r="AD140" s="152"/>
      <c r="AE140" s="152"/>
      <c r="AF140" s="152"/>
      <c r="AG140" s="152"/>
      <c r="AH140" s="152"/>
      <c r="AI140" s="152"/>
      <c r="AJ140" s="148"/>
      <c r="AK140" s="148"/>
      <c r="AL140" s="152"/>
      <c r="AM140" s="152"/>
      <c r="AN140" s="152"/>
      <c r="AO140" s="152"/>
      <c r="AP140" s="152"/>
      <c r="AQ140" s="152"/>
      <c r="AR140" s="147"/>
      <c r="AS140" s="149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0"/>
      <c r="BL140" s="148"/>
      <c r="BM140" s="149"/>
      <c r="BN140" s="148"/>
      <c r="BO140" s="148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</row>
    <row r="141" spans="1:130" s="146" customFormat="1" ht="12.95" customHeight="1" outlineLevel="1" thickBot="1" x14ac:dyDescent="0.25">
      <c r="A141" s="155"/>
      <c r="B141" s="242" t="str">
        <f>IF(Eingruppierung!B148="","",Eingruppierung!B148)</f>
        <v/>
      </c>
      <c r="C141" s="241" t="str">
        <f>IF(Eingruppierung!C148="","",Eingruppierung!C148)</f>
        <v/>
      </c>
      <c r="D141" s="240" t="str">
        <f>IF(Eingruppierung!D148="","",Eingruppierung!D148)</f>
        <v/>
      </c>
      <c r="E141" s="238" t="str">
        <f>IF(Eingruppierung!E148="","",Eingruppierung!E148)</f>
        <v/>
      </c>
      <c r="F141" s="239" t="str">
        <f>IF(Eingruppierung!F148="","",Eingruppierung!F148)</f>
        <v/>
      </c>
      <c r="G141" s="238">
        <f>IF(Eingruppierung!G148="","",Eingruppierung!G148)</f>
        <v>0</v>
      </c>
      <c r="H141" s="237" t="str">
        <f>IF(Eingruppierung!H148="","",Eingruppierung!H148)</f>
        <v/>
      </c>
      <c r="I141" s="236" t="str">
        <f>IF(Eingruppierung!I148="","",Eingruppierung!I148)</f>
        <v/>
      </c>
      <c r="J141" s="235" t="str">
        <f>IF(Eingruppierung!J148="","",Eingruppierung!J148)</f>
        <v/>
      </c>
      <c r="K141" s="68" t="str">
        <f t="shared" si="7"/>
        <v/>
      </c>
      <c r="L141" s="234" t="str">
        <f>IF(Eingruppierung!L148="","",Eingruppierung!L148)</f>
        <v/>
      </c>
      <c r="M141" s="233" t="str">
        <f>IF(Eingruppierung!M148="","",Eingruppierung!M148)</f>
        <v/>
      </c>
      <c r="N141" s="233">
        <f>IF(Eingruppierung!N148="","",Eingruppierung!N148)</f>
        <v>0</v>
      </c>
      <c r="O141" s="65" t="str">
        <f>IF(Eingruppierung!O148="","",Eingruppierung!O148)</f>
        <v/>
      </c>
      <c r="P141" s="65" t="str">
        <f>IF(Eingruppierung!P148="","",Eingruppierung!P148)</f>
        <v/>
      </c>
      <c r="Q141" s="64" t="str">
        <f>IF(Eingruppierung!Q148="","",Eingruppierung!Q148)</f>
        <v>keine</v>
      </c>
      <c r="R141" s="63" t="str">
        <f>IF(Eingruppierung!R148="","",Eingruppierung!R148)</f>
        <v>Förderung</v>
      </c>
      <c r="S141" s="62">
        <f>IF(Eingruppierung!S148="","",Eingruppierung!S148)</f>
        <v>0</v>
      </c>
      <c r="T141" s="151"/>
      <c r="U141" s="154"/>
      <c r="V141" s="148"/>
      <c r="W141" s="152"/>
      <c r="X141" s="152"/>
      <c r="Y141" s="152"/>
      <c r="Z141" s="152"/>
      <c r="AA141" s="152"/>
      <c r="AB141" s="152"/>
      <c r="AC141" s="148"/>
      <c r="AD141" s="152"/>
      <c r="AE141" s="152"/>
      <c r="AF141" s="152"/>
      <c r="AG141" s="152"/>
      <c r="AH141" s="152"/>
      <c r="AI141" s="152"/>
      <c r="AJ141" s="148"/>
      <c r="AK141" s="148"/>
      <c r="AL141" s="152"/>
      <c r="AM141" s="152"/>
      <c r="AN141" s="152"/>
      <c r="AO141" s="152"/>
      <c r="AP141" s="152"/>
      <c r="AQ141" s="152"/>
      <c r="AR141" s="147"/>
      <c r="AS141" s="149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0"/>
      <c r="BL141" s="148"/>
      <c r="BM141" s="149"/>
      <c r="BN141" s="148"/>
      <c r="BO141" s="148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</row>
    <row r="142" spans="1:130" s="21" customFormat="1" x14ac:dyDescent="0.2">
      <c r="B142" s="29"/>
      <c r="C142" s="28"/>
      <c r="D142" s="28"/>
      <c r="E142" s="145"/>
      <c r="F142" s="145"/>
      <c r="G142" s="145"/>
      <c r="H142" s="145"/>
      <c r="I142" s="144"/>
      <c r="J142" s="144"/>
      <c r="K142" s="614"/>
      <c r="L142" s="614"/>
      <c r="M142" s="614"/>
      <c r="N142" s="614"/>
      <c r="O142" s="614"/>
      <c r="P142" s="38"/>
      <c r="Q142" s="38"/>
      <c r="R142" s="38"/>
      <c r="S142" s="38"/>
      <c r="T142" s="38"/>
      <c r="U142" s="143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</row>
    <row r="143" spans="1:130" s="25" customFormat="1" ht="17.25" customHeight="1" outlineLevel="1" x14ac:dyDescent="0.2">
      <c r="B143" s="608">
        <f>IF(Eingruppierung!B151="","",Eingruppierung!B151)</f>
        <v>0</v>
      </c>
      <c r="C143" s="608"/>
      <c r="D143" s="609"/>
      <c r="E143" s="609"/>
      <c r="F143" s="609"/>
      <c r="G143" s="609"/>
      <c r="H143" s="609"/>
      <c r="I143" s="609"/>
      <c r="J143" s="609"/>
      <c r="K143" s="609"/>
      <c r="L143" s="609"/>
      <c r="M143" s="609"/>
      <c r="N143" s="29"/>
      <c r="O143" s="141"/>
      <c r="P143" s="141"/>
      <c r="Q143" s="141"/>
      <c r="R143" s="141"/>
      <c r="S143" s="20"/>
      <c r="T143" s="140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</row>
    <row r="144" spans="1:130" s="21" customFormat="1" ht="7.5" customHeight="1" outlineLevel="1" thickBot="1" x14ac:dyDescent="0.25">
      <c r="B144" s="142"/>
      <c r="E144" s="23"/>
      <c r="F144" s="27"/>
      <c r="G144" s="23"/>
      <c r="I144" s="23"/>
      <c r="K144" s="28"/>
      <c r="L144" s="28"/>
      <c r="M144" s="28"/>
      <c r="N144" s="28"/>
      <c r="O144" s="141"/>
      <c r="P144" s="141"/>
      <c r="Q144" s="141"/>
      <c r="R144" s="141"/>
      <c r="S144" s="20"/>
      <c r="T144" s="140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</row>
    <row r="145" spans="1:130" s="25" customFormat="1" ht="65.099999999999994" customHeight="1" outlineLevel="1" thickBot="1" x14ac:dyDescent="0.25">
      <c r="B145" s="139" t="s">
        <v>14</v>
      </c>
      <c r="C145" s="138" t="s">
        <v>15</v>
      </c>
      <c r="D145" s="137" t="s">
        <v>159</v>
      </c>
      <c r="E145" s="136" t="s">
        <v>158</v>
      </c>
      <c r="F145" s="136" t="s">
        <v>157</v>
      </c>
      <c r="G145" s="135" t="s">
        <v>156</v>
      </c>
      <c r="H145" s="134" t="s">
        <v>16</v>
      </c>
      <c r="I145" s="133" t="s">
        <v>17</v>
      </c>
      <c r="J145" s="168" t="s">
        <v>155</v>
      </c>
      <c r="K145" s="119"/>
      <c r="L145" s="131" t="s">
        <v>154</v>
      </c>
      <c r="M145" s="130" t="s">
        <v>153</v>
      </c>
      <c r="N145" s="130" t="s">
        <v>152</v>
      </c>
      <c r="O145" s="129" t="s">
        <v>151</v>
      </c>
      <c r="P145" s="129" t="s">
        <v>150</v>
      </c>
      <c r="Q145" s="128" t="s">
        <v>149</v>
      </c>
      <c r="R145" s="127" t="s">
        <v>148</v>
      </c>
      <c r="S145" s="126" t="s">
        <v>147</v>
      </c>
      <c r="T145" s="119"/>
      <c r="U145" s="117"/>
      <c r="V145" s="120"/>
      <c r="W145" s="29"/>
      <c r="X145" s="29"/>
      <c r="Y145" s="29"/>
      <c r="Z145" s="29"/>
      <c r="AA145" s="29"/>
      <c r="AB145" s="29"/>
      <c r="AC145" s="120"/>
      <c r="AD145" s="29"/>
      <c r="AE145" s="29"/>
      <c r="AF145" s="29"/>
      <c r="AG145" s="29"/>
      <c r="AH145" s="29"/>
      <c r="AI145" s="29"/>
      <c r="AJ145" s="29"/>
      <c r="AK145" s="120"/>
      <c r="AL145" s="29"/>
      <c r="AM145" s="29"/>
      <c r="AN145" s="29"/>
      <c r="AO145" s="29"/>
      <c r="AP145" s="29"/>
      <c r="AQ145" s="29"/>
      <c r="AR145" s="29"/>
      <c r="AS145" s="117"/>
      <c r="AT145" s="119"/>
      <c r="AU145" s="119"/>
      <c r="AV145" s="117"/>
      <c r="AW145" s="117"/>
      <c r="AX145" s="117"/>
      <c r="AY145" s="117"/>
      <c r="AZ145" s="119"/>
      <c r="BA145" s="119"/>
      <c r="BB145" s="117"/>
      <c r="BC145" s="117"/>
      <c r="BD145" s="117"/>
      <c r="BE145" s="117"/>
      <c r="BF145" s="118"/>
      <c r="BG145" s="117"/>
      <c r="BH145" s="117"/>
      <c r="BI145" s="117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</row>
    <row r="146" spans="1:130" s="25" customFormat="1" ht="12.75" customHeight="1" outlineLevel="1" x14ac:dyDescent="0.2">
      <c r="A146" s="116"/>
      <c r="B146" s="263" t="str">
        <f>IF(Eingruppierung!B154="","",Eingruppierung!B154)</f>
        <v/>
      </c>
      <c r="C146" s="262" t="str">
        <f>IF(Eingruppierung!C154="","",Eingruppierung!C154)</f>
        <v/>
      </c>
      <c r="D146" s="261" t="str">
        <f>IF(Eingruppierung!D154="","",Eingruppierung!D154)</f>
        <v/>
      </c>
      <c r="E146" s="259" t="str">
        <f>IF(Eingruppierung!E154="","",Eingruppierung!E154)</f>
        <v/>
      </c>
      <c r="F146" s="260" t="str">
        <f>IF(Eingruppierung!F154="","",Eingruppierung!F154)</f>
        <v/>
      </c>
      <c r="G146" s="259">
        <f>IF(Eingruppierung!G154="","",Eingruppierung!G154)</f>
        <v>0</v>
      </c>
      <c r="H146" s="258" t="str">
        <f>IF(Eingruppierung!H154="","",Eingruppierung!H154)</f>
        <v/>
      </c>
      <c r="I146" s="257" t="str">
        <f>IF(Eingruppierung!I154="","",Eingruppierung!I154)</f>
        <v/>
      </c>
      <c r="J146" s="256" t="str">
        <f>IF(Eingruppierung!J154="","",Eingruppierung!J154)</f>
        <v/>
      </c>
      <c r="K146" s="68" t="str">
        <f t="shared" ref="K146:K156" si="8">IF(AND(H146="",I146=""),"",IF(OR(H146&lt;$H$11,H146&gt;$I$11,I146&lt;H146,I146&lt;$H$11,I146&gt;$I$11),"!!!",""))</f>
        <v/>
      </c>
      <c r="L146" s="255" t="str">
        <f>IF(Eingruppierung!L154="","",Eingruppierung!L154)</f>
        <v/>
      </c>
      <c r="M146" s="254" t="str">
        <f>IF(Eingruppierung!M154="","",Eingruppierung!M154)</f>
        <v/>
      </c>
      <c r="N146" s="254">
        <f>IF(Eingruppierung!N154="","",Eingruppierung!N154)</f>
        <v>0</v>
      </c>
      <c r="O146" s="105" t="str">
        <f>IF(Eingruppierung!O154="","",Eingruppierung!O154)</f>
        <v/>
      </c>
      <c r="P146" s="105" t="str">
        <f>IF(Eingruppierung!P154="","",Eingruppierung!P154)</f>
        <v/>
      </c>
      <c r="Q146" s="104" t="str">
        <f>IF(Eingruppierung!Q154="","",Eingruppierung!Q154)</f>
        <v>keine</v>
      </c>
      <c r="R146" s="103" t="str">
        <f>IF(Eingruppierung!R154="","",Eingruppierung!R154)</f>
        <v>Förderung</v>
      </c>
      <c r="S146" s="102">
        <f>IF(Eingruppierung!S154="","",Eingruppierung!S154)</f>
        <v>0</v>
      </c>
      <c r="T146" s="32"/>
      <c r="U146" s="36"/>
      <c r="V146" s="29"/>
      <c r="W146" s="33"/>
      <c r="X146" s="33"/>
      <c r="Y146" s="33"/>
      <c r="Z146" s="33"/>
      <c r="AA146" s="33"/>
      <c r="AB146" s="33"/>
      <c r="AC146" s="29"/>
      <c r="AD146" s="33"/>
      <c r="AE146" s="33"/>
      <c r="AF146" s="33"/>
      <c r="AG146" s="33"/>
      <c r="AH146" s="33"/>
      <c r="AI146" s="33"/>
      <c r="AJ146" s="29"/>
      <c r="AK146" s="29"/>
      <c r="AL146" s="33"/>
      <c r="AM146" s="33"/>
      <c r="AN146" s="33"/>
      <c r="AO146" s="33"/>
      <c r="AP146" s="33"/>
      <c r="AQ146" s="33"/>
      <c r="AR146" s="29"/>
      <c r="AS146" s="30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1"/>
      <c r="BL146" s="29"/>
      <c r="BM146" s="30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</row>
    <row r="147" spans="1:130" s="21" customFormat="1" ht="12.75" customHeight="1" outlineLevel="1" x14ac:dyDescent="0.2">
      <c r="A147" s="43"/>
      <c r="B147" s="252" t="str">
        <f>IF(Eingruppierung!B155="","",Eingruppierung!B155)</f>
        <v/>
      </c>
      <c r="C147" s="253" t="str">
        <f>IF(Eingruppierung!C155="","",Eingruppierung!C155)</f>
        <v/>
      </c>
      <c r="D147" s="250" t="str">
        <f>IF(Eingruppierung!D155="","",Eingruppierung!D155)</f>
        <v/>
      </c>
      <c r="E147" s="248" t="str">
        <f>IF(Eingruppierung!E155="","",Eingruppierung!E155)</f>
        <v/>
      </c>
      <c r="F147" s="249" t="str">
        <f>IF(Eingruppierung!F155="","",Eingruppierung!F155)</f>
        <v/>
      </c>
      <c r="G147" s="248">
        <f>IF(Eingruppierung!G155="","",Eingruppierung!G155)</f>
        <v>0</v>
      </c>
      <c r="H147" s="247" t="str">
        <f>IF(Eingruppierung!H155="","",Eingruppierung!H155)</f>
        <v/>
      </c>
      <c r="I147" s="246" t="str">
        <f>IF(Eingruppierung!I155="","",Eingruppierung!I155)</f>
        <v/>
      </c>
      <c r="J147" s="245" t="str">
        <f>IF(Eingruppierung!J155="","",Eingruppierung!J155)</f>
        <v/>
      </c>
      <c r="K147" s="68" t="str">
        <f t="shared" si="8"/>
        <v/>
      </c>
      <c r="L147" s="244" t="str">
        <f>IF(Eingruppierung!L155="","",Eingruppierung!L155)</f>
        <v/>
      </c>
      <c r="M147" s="243" t="str">
        <f>IF(Eingruppierung!M155="","",Eingruppierung!M155)</f>
        <v/>
      </c>
      <c r="N147" s="243">
        <f>IF(Eingruppierung!N155="","",Eingruppierung!N155)</f>
        <v>0</v>
      </c>
      <c r="O147" s="84" t="str">
        <f>IF(Eingruppierung!O155="","",Eingruppierung!O155)</f>
        <v/>
      </c>
      <c r="P147" s="84" t="str">
        <f>IF(Eingruppierung!P155="","",Eingruppierung!P155)</f>
        <v/>
      </c>
      <c r="Q147" s="83" t="str">
        <f>IF(Eingruppierung!Q155="","",Eingruppierung!Q155)</f>
        <v>keine</v>
      </c>
      <c r="R147" s="82" t="str">
        <f>IF(Eingruppierung!R155="","",Eingruppierung!R155)</f>
        <v>Förderung</v>
      </c>
      <c r="S147" s="81">
        <f>IF(Eingruppierung!S155="","",Eingruppierung!S155)</f>
        <v>0</v>
      </c>
      <c r="T147" s="32"/>
      <c r="U147" s="36"/>
      <c r="V147" s="29"/>
      <c r="W147" s="33"/>
      <c r="X147" s="33"/>
      <c r="Y147" s="33"/>
      <c r="Z147" s="33"/>
      <c r="AA147" s="33"/>
      <c r="AB147" s="33"/>
      <c r="AC147" s="29"/>
      <c r="AD147" s="33"/>
      <c r="AE147" s="33"/>
      <c r="AF147" s="33"/>
      <c r="AG147" s="33"/>
      <c r="AH147" s="33"/>
      <c r="AI147" s="33"/>
      <c r="AJ147" s="29"/>
      <c r="AK147" s="29"/>
      <c r="AL147" s="33"/>
      <c r="AM147" s="33"/>
      <c r="AN147" s="33"/>
      <c r="AO147" s="33"/>
      <c r="AP147" s="33"/>
      <c r="AQ147" s="33"/>
      <c r="AR147" s="28"/>
      <c r="AS147" s="30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1"/>
      <c r="BL147" s="29"/>
      <c r="BM147" s="30"/>
      <c r="BN147" s="29"/>
      <c r="BO147" s="29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</row>
    <row r="148" spans="1:130" s="21" customFormat="1" ht="12.75" customHeight="1" outlineLevel="1" x14ac:dyDescent="0.2">
      <c r="A148" s="43"/>
      <c r="B148" s="252" t="str">
        <f>IF(Eingruppierung!B156="","",Eingruppierung!B156)</f>
        <v/>
      </c>
      <c r="C148" s="253" t="str">
        <f>IF(Eingruppierung!C156="","",Eingruppierung!C156)</f>
        <v/>
      </c>
      <c r="D148" s="250" t="str">
        <f>IF(Eingruppierung!D156="","",Eingruppierung!D156)</f>
        <v/>
      </c>
      <c r="E148" s="248" t="str">
        <f>IF(Eingruppierung!E156="","",Eingruppierung!E156)</f>
        <v/>
      </c>
      <c r="F148" s="249" t="str">
        <f>IF(Eingruppierung!F156="","",Eingruppierung!F156)</f>
        <v/>
      </c>
      <c r="G148" s="248">
        <f>IF(Eingruppierung!G156="","",Eingruppierung!G156)</f>
        <v>0</v>
      </c>
      <c r="H148" s="247" t="str">
        <f>IF(Eingruppierung!H156="","",Eingruppierung!H156)</f>
        <v/>
      </c>
      <c r="I148" s="246" t="str">
        <f>IF(Eingruppierung!I156="","",Eingruppierung!I156)</f>
        <v/>
      </c>
      <c r="J148" s="245" t="str">
        <f>IF(Eingruppierung!J156="","",Eingruppierung!J156)</f>
        <v/>
      </c>
      <c r="K148" s="68" t="str">
        <f t="shared" si="8"/>
        <v/>
      </c>
      <c r="L148" s="244" t="str">
        <f>IF(Eingruppierung!L156="","",Eingruppierung!L156)</f>
        <v/>
      </c>
      <c r="M148" s="243" t="str">
        <f>IF(Eingruppierung!M156="","",Eingruppierung!M156)</f>
        <v/>
      </c>
      <c r="N148" s="243">
        <f>IF(Eingruppierung!N156="","",Eingruppierung!N156)</f>
        <v>0</v>
      </c>
      <c r="O148" s="84" t="str">
        <f>IF(Eingruppierung!O156="","",Eingruppierung!O156)</f>
        <v/>
      </c>
      <c r="P148" s="84" t="str">
        <f>IF(Eingruppierung!P156="","",Eingruppierung!P156)</f>
        <v/>
      </c>
      <c r="Q148" s="83" t="str">
        <f>IF(Eingruppierung!Q156="","",Eingruppierung!Q156)</f>
        <v>keine</v>
      </c>
      <c r="R148" s="82" t="str">
        <f>IF(Eingruppierung!R156="","",Eingruppierung!R156)</f>
        <v>Förderung</v>
      </c>
      <c r="S148" s="81">
        <f>IF(Eingruppierung!S156="","",Eingruppierung!S156)</f>
        <v>0</v>
      </c>
      <c r="T148" s="32"/>
      <c r="U148" s="36"/>
      <c r="V148" s="29"/>
      <c r="W148" s="33"/>
      <c r="X148" s="33"/>
      <c r="Y148" s="33"/>
      <c r="Z148" s="33"/>
      <c r="AA148" s="33"/>
      <c r="AB148" s="33"/>
      <c r="AC148" s="29"/>
      <c r="AD148" s="33"/>
      <c r="AE148" s="33"/>
      <c r="AF148" s="33"/>
      <c r="AG148" s="33"/>
      <c r="AH148" s="33"/>
      <c r="AI148" s="33"/>
      <c r="AJ148" s="29"/>
      <c r="AK148" s="29"/>
      <c r="AL148" s="33"/>
      <c r="AM148" s="33"/>
      <c r="AN148" s="33"/>
      <c r="AO148" s="33"/>
      <c r="AP148" s="33"/>
      <c r="AQ148" s="33"/>
      <c r="AR148" s="28"/>
      <c r="AS148" s="30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1"/>
      <c r="BL148" s="29"/>
      <c r="BM148" s="30"/>
      <c r="BN148" s="29"/>
      <c r="BO148" s="29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</row>
    <row r="149" spans="1:130" s="21" customFormat="1" ht="12.75" customHeight="1" outlineLevel="1" x14ac:dyDescent="0.2">
      <c r="A149" s="43"/>
      <c r="B149" s="252" t="str">
        <f>IF(Eingruppierung!B157="","",Eingruppierung!B157)</f>
        <v/>
      </c>
      <c r="C149" s="251" t="str">
        <f>IF(Eingruppierung!C157="","",Eingruppierung!C157)</f>
        <v/>
      </c>
      <c r="D149" s="250" t="str">
        <f>IF(Eingruppierung!D157="","",Eingruppierung!D157)</f>
        <v/>
      </c>
      <c r="E149" s="248" t="str">
        <f>IF(Eingruppierung!E157="","",Eingruppierung!E157)</f>
        <v/>
      </c>
      <c r="F149" s="249" t="str">
        <f>IF(Eingruppierung!F157="","",Eingruppierung!F157)</f>
        <v/>
      </c>
      <c r="G149" s="248">
        <f>IF(Eingruppierung!G157="","",Eingruppierung!G157)</f>
        <v>0</v>
      </c>
      <c r="H149" s="247" t="str">
        <f>IF(Eingruppierung!H157="","",Eingruppierung!H157)</f>
        <v/>
      </c>
      <c r="I149" s="246" t="str">
        <f>IF(Eingruppierung!I157="","",Eingruppierung!I157)</f>
        <v/>
      </c>
      <c r="J149" s="245" t="str">
        <f>IF(Eingruppierung!J157="","",Eingruppierung!J157)</f>
        <v/>
      </c>
      <c r="K149" s="68" t="str">
        <f t="shared" si="8"/>
        <v/>
      </c>
      <c r="L149" s="244" t="str">
        <f>IF(Eingruppierung!L157="","",Eingruppierung!L157)</f>
        <v/>
      </c>
      <c r="M149" s="243" t="str">
        <f>IF(Eingruppierung!M157="","",Eingruppierung!M157)</f>
        <v/>
      </c>
      <c r="N149" s="243">
        <f>IF(Eingruppierung!N157="","",Eingruppierung!N157)</f>
        <v>0</v>
      </c>
      <c r="O149" s="84" t="str">
        <f>IF(Eingruppierung!O157="","",Eingruppierung!O157)</f>
        <v/>
      </c>
      <c r="P149" s="84" t="str">
        <f>IF(Eingruppierung!P157="","",Eingruppierung!P157)</f>
        <v/>
      </c>
      <c r="Q149" s="83" t="str">
        <f>IF(Eingruppierung!Q157="","",Eingruppierung!Q157)</f>
        <v>keine</v>
      </c>
      <c r="R149" s="82" t="str">
        <f>IF(Eingruppierung!R157="","",Eingruppierung!R157)</f>
        <v>Förderung</v>
      </c>
      <c r="S149" s="81">
        <f>IF(Eingruppierung!S157="","",Eingruppierung!S157)</f>
        <v>0</v>
      </c>
      <c r="T149" s="32"/>
      <c r="U149" s="36"/>
      <c r="V149" s="29"/>
      <c r="W149" s="33"/>
      <c r="X149" s="33"/>
      <c r="Y149" s="33"/>
      <c r="Z149" s="33"/>
      <c r="AA149" s="33"/>
      <c r="AB149" s="33"/>
      <c r="AC149" s="29"/>
      <c r="AD149" s="33"/>
      <c r="AE149" s="33"/>
      <c r="AF149" s="33"/>
      <c r="AG149" s="33"/>
      <c r="AH149" s="33"/>
      <c r="AI149" s="33"/>
      <c r="AJ149" s="29"/>
      <c r="AK149" s="29"/>
      <c r="AL149" s="33"/>
      <c r="AM149" s="33"/>
      <c r="AN149" s="33"/>
      <c r="AO149" s="33"/>
      <c r="AP149" s="33"/>
      <c r="AQ149" s="33"/>
      <c r="AR149" s="28"/>
      <c r="AS149" s="30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1"/>
      <c r="BL149" s="29"/>
      <c r="BM149" s="30"/>
      <c r="BN149" s="29"/>
      <c r="BO149" s="29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</row>
    <row r="150" spans="1:130" s="21" customFormat="1" ht="12.75" customHeight="1" outlineLevel="1" x14ac:dyDescent="0.2">
      <c r="A150" s="43"/>
      <c r="B150" s="252" t="str">
        <f>IF(Eingruppierung!B158="","",Eingruppierung!B158)</f>
        <v/>
      </c>
      <c r="C150" s="253" t="str">
        <f>IF(Eingruppierung!C158="","",Eingruppierung!C158)</f>
        <v/>
      </c>
      <c r="D150" s="250" t="str">
        <f>IF(Eingruppierung!D158="","",Eingruppierung!D158)</f>
        <v/>
      </c>
      <c r="E150" s="248" t="str">
        <f>IF(Eingruppierung!E158="","",Eingruppierung!E158)</f>
        <v/>
      </c>
      <c r="F150" s="249" t="str">
        <f>IF(Eingruppierung!F158="","",Eingruppierung!F158)</f>
        <v/>
      </c>
      <c r="G150" s="248">
        <f>IF(Eingruppierung!G158="","",Eingruppierung!G158)</f>
        <v>0</v>
      </c>
      <c r="H150" s="247" t="str">
        <f>IF(Eingruppierung!H158="","",Eingruppierung!H158)</f>
        <v/>
      </c>
      <c r="I150" s="246" t="str">
        <f>IF(Eingruppierung!I158="","",Eingruppierung!I158)</f>
        <v/>
      </c>
      <c r="J150" s="245" t="str">
        <f>IF(Eingruppierung!J158="","",Eingruppierung!J158)</f>
        <v/>
      </c>
      <c r="K150" s="68" t="str">
        <f t="shared" si="8"/>
        <v/>
      </c>
      <c r="L150" s="244" t="str">
        <f>IF(Eingruppierung!L158="","",Eingruppierung!L158)</f>
        <v/>
      </c>
      <c r="M150" s="243" t="str">
        <f>IF(Eingruppierung!M158="","",Eingruppierung!M158)</f>
        <v/>
      </c>
      <c r="N150" s="243">
        <f>IF(Eingruppierung!N158="","",Eingruppierung!N158)</f>
        <v>0</v>
      </c>
      <c r="O150" s="84" t="str">
        <f>IF(Eingruppierung!O158="","",Eingruppierung!O158)</f>
        <v/>
      </c>
      <c r="P150" s="84" t="str">
        <f>IF(Eingruppierung!P158="","",Eingruppierung!P158)</f>
        <v/>
      </c>
      <c r="Q150" s="83" t="str">
        <f>IF(Eingruppierung!Q158="","",Eingruppierung!Q158)</f>
        <v>keine</v>
      </c>
      <c r="R150" s="82" t="str">
        <f>IF(Eingruppierung!R158="","",Eingruppierung!R158)</f>
        <v>Förderung</v>
      </c>
      <c r="S150" s="81">
        <f>IF(Eingruppierung!S158="","",Eingruppierung!S158)</f>
        <v>0</v>
      </c>
      <c r="T150" s="32"/>
      <c r="U150" s="36"/>
      <c r="V150" s="29"/>
      <c r="W150" s="33"/>
      <c r="X150" s="33"/>
      <c r="Y150" s="33"/>
      <c r="Z150" s="33"/>
      <c r="AA150" s="33"/>
      <c r="AB150" s="33"/>
      <c r="AC150" s="29"/>
      <c r="AD150" s="33"/>
      <c r="AE150" s="33"/>
      <c r="AF150" s="33"/>
      <c r="AG150" s="33"/>
      <c r="AH150" s="33"/>
      <c r="AI150" s="33"/>
      <c r="AJ150" s="29"/>
      <c r="AK150" s="29"/>
      <c r="AL150" s="33"/>
      <c r="AM150" s="33"/>
      <c r="AN150" s="33"/>
      <c r="AO150" s="33"/>
      <c r="AP150" s="33"/>
      <c r="AQ150" s="33"/>
      <c r="AR150" s="28"/>
      <c r="AS150" s="30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1"/>
      <c r="BL150" s="29"/>
      <c r="BM150" s="30"/>
      <c r="BN150" s="29"/>
      <c r="BO150" s="29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</row>
    <row r="151" spans="1:130" s="21" customFormat="1" ht="12.75" customHeight="1" outlineLevel="1" x14ac:dyDescent="0.2">
      <c r="A151" s="43"/>
      <c r="B151" s="252" t="str">
        <f>IF(Eingruppierung!B159="","",Eingruppierung!B159)</f>
        <v/>
      </c>
      <c r="C151" s="253" t="str">
        <f>IF(Eingruppierung!C159="","",Eingruppierung!C159)</f>
        <v/>
      </c>
      <c r="D151" s="250" t="str">
        <f>IF(Eingruppierung!D159="","",Eingruppierung!D159)</f>
        <v/>
      </c>
      <c r="E151" s="248" t="str">
        <f>IF(Eingruppierung!E159="","",Eingruppierung!E159)</f>
        <v/>
      </c>
      <c r="F151" s="249" t="str">
        <f>IF(Eingruppierung!F159="","",Eingruppierung!F159)</f>
        <v/>
      </c>
      <c r="G151" s="248">
        <f>IF(Eingruppierung!G159="","",Eingruppierung!G159)</f>
        <v>0</v>
      </c>
      <c r="H151" s="247" t="str">
        <f>IF(Eingruppierung!H159="","",Eingruppierung!H159)</f>
        <v/>
      </c>
      <c r="I151" s="246" t="str">
        <f>IF(Eingruppierung!I159="","",Eingruppierung!I159)</f>
        <v/>
      </c>
      <c r="J151" s="245" t="str">
        <f>IF(Eingruppierung!J159="","",Eingruppierung!J159)</f>
        <v/>
      </c>
      <c r="K151" s="68" t="str">
        <f t="shared" si="8"/>
        <v/>
      </c>
      <c r="L151" s="244" t="str">
        <f>IF(Eingruppierung!L159="","",Eingruppierung!L159)</f>
        <v/>
      </c>
      <c r="M151" s="243" t="str">
        <f>IF(Eingruppierung!M159="","",Eingruppierung!M159)</f>
        <v/>
      </c>
      <c r="N151" s="243">
        <f>IF(Eingruppierung!N159="","",Eingruppierung!N159)</f>
        <v>0</v>
      </c>
      <c r="O151" s="84" t="str">
        <f>IF(Eingruppierung!O159="","",Eingruppierung!O159)</f>
        <v/>
      </c>
      <c r="P151" s="84" t="str">
        <f>IF(Eingruppierung!P159="","",Eingruppierung!P159)</f>
        <v/>
      </c>
      <c r="Q151" s="83" t="str">
        <f>IF(Eingruppierung!Q159="","",Eingruppierung!Q159)</f>
        <v>keine</v>
      </c>
      <c r="R151" s="82" t="str">
        <f>IF(Eingruppierung!R159="","",Eingruppierung!R159)</f>
        <v>Förderung</v>
      </c>
      <c r="S151" s="81">
        <f>IF(Eingruppierung!S159="","",Eingruppierung!S159)</f>
        <v>0</v>
      </c>
      <c r="T151" s="32"/>
      <c r="U151" s="36"/>
      <c r="V151" s="29"/>
      <c r="W151" s="33"/>
      <c r="X151" s="33"/>
      <c r="Y151" s="33"/>
      <c r="Z151" s="33"/>
      <c r="AA151" s="33"/>
      <c r="AB151" s="33"/>
      <c r="AC151" s="29"/>
      <c r="AD151" s="33"/>
      <c r="AE151" s="33"/>
      <c r="AF151" s="33"/>
      <c r="AG151" s="33"/>
      <c r="AH151" s="33"/>
      <c r="AI151" s="33"/>
      <c r="AJ151" s="29"/>
      <c r="AK151" s="29"/>
      <c r="AL151" s="33"/>
      <c r="AM151" s="33"/>
      <c r="AN151" s="33"/>
      <c r="AO151" s="33"/>
      <c r="AP151" s="33"/>
      <c r="AQ151" s="33"/>
      <c r="AR151" s="28"/>
      <c r="AS151" s="30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1"/>
      <c r="BL151" s="29"/>
      <c r="BM151" s="30"/>
      <c r="BN151" s="29"/>
      <c r="BO151" s="29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</row>
    <row r="152" spans="1:130" s="21" customFormat="1" ht="12.75" customHeight="1" outlineLevel="1" x14ac:dyDescent="0.2">
      <c r="A152" s="43"/>
      <c r="B152" s="252" t="str">
        <f>IF(Eingruppierung!B160="","",Eingruppierung!B160)</f>
        <v/>
      </c>
      <c r="C152" s="251" t="str">
        <f>IF(Eingruppierung!C160="","",Eingruppierung!C160)</f>
        <v/>
      </c>
      <c r="D152" s="250" t="str">
        <f>IF(Eingruppierung!D160="","",Eingruppierung!D160)</f>
        <v/>
      </c>
      <c r="E152" s="248" t="str">
        <f>IF(Eingruppierung!E160="","",Eingruppierung!E160)</f>
        <v/>
      </c>
      <c r="F152" s="249" t="str">
        <f>IF(Eingruppierung!F160="","",Eingruppierung!F160)</f>
        <v/>
      </c>
      <c r="G152" s="248">
        <f>IF(Eingruppierung!G160="","",Eingruppierung!G160)</f>
        <v>0</v>
      </c>
      <c r="H152" s="247" t="str">
        <f>IF(Eingruppierung!H160="","",Eingruppierung!H160)</f>
        <v/>
      </c>
      <c r="I152" s="246" t="str">
        <f>IF(Eingruppierung!I160="","",Eingruppierung!I160)</f>
        <v/>
      </c>
      <c r="J152" s="245" t="str">
        <f>IF(Eingruppierung!J160="","",Eingruppierung!J160)</f>
        <v/>
      </c>
      <c r="K152" s="68" t="str">
        <f t="shared" si="8"/>
        <v/>
      </c>
      <c r="L152" s="244" t="str">
        <f>IF(Eingruppierung!L160="","",Eingruppierung!L160)</f>
        <v/>
      </c>
      <c r="M152" s="243" t="str">
        <f>IF(Eingruppierung!M160="","",Eingruppierung!M160)</f>
        <v/>
      </c>
      <c r="N152" s="243">
        <f>IF(Eingruppierung!N160="","",Eingruppierung!N160)</f>
        <v>0</v>
      </c>
      <c r="O152" s="84" t="str">
        <f>IF(Eingruppierung!O160="","",Eingruppierung!O160)</f>
        <v/>
      </c>
      <c r="P152" s="84" t="str">
        <f>IF(Eingruppierung!P160="","",Eingruppierung!P160)</f>
        <v/>
      </c>
      <c r="Q152" s="83" t="str">
        <f>IF(Eingruppierung!Q160="","",Eingruppierung!Q160)</f>
        <v>keine</v>
      </c>
      <c r="R152" s="82" t="str">
        <f>IF(Eingruppierung!R160="","",Eingruppierung!R160)</f>
        <v>Förderung</v>
      </c>
      <c r="S152" s="81">
        <f>IF(Eingruppierung!S160="","",Eingruppierung!S160)</f>
        <v>0</v>
      </c>
      <c r="T152" s="32"/>
      <c r="U152" s="36"/>
      <c r="V152" s="29"/>
      <c r="W152" s="33"/>
      <c r="X152" s="33"/>
      <c r="Y152" s="33"/>
      <c r="Z152" s="33"/>
      <c r="AA152" s="33"/>
      <c r="AB152" s="33"/>
      <c r="AC152" s="29"/>
      <c r="AD152" s="33"/>
      <c r="AE152" s="33"/>
      <c r="AF152" s="33"/>
      <c r="AG152" s="33"/>
      <c r="AH152" s="33"/>
      <c r="AI152" s="33"/>
      <c r="AJ152" s="29"/>
      <c r="AK152" s="29"/>
      <c r="AL152" s="33"/>
      <c r="AM152" s="33"/>
      <c r="AN152" s="33"/>
      <c r="AO152" s="33"/>
      <c r="AP152" s="33"/>
      <c r="AQ152" s="33"/>
      <c r="AR152" s="28"/>
      <c r="AS152" s="30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1"/>
      <c r="BL152" s="29"/>
      <c r="BM152" s="30"/>
      <c r="BN152" s="29"/>
      <c r="BO152" s="29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</row>
    <row r="153" spans="1:130" s="21" customFormat="1" ht="12.75" customHeight="1" outlineLevel="1" x14ac:dyDescent="0.2">
      <c r="A153" s="43"/>
      <c r="B153" s="252" t="str">
        <f>IF(Eingruppierung!B161="","",Eingruppierung!B161)</f>
        <v/>
      </c>
      <c r="C153" s="253" t="str">
        <f>IF(Eingruppierung!C161="","",Eingruppierung!C161)</f>
        <v/>
      </c>
      <c r="D153" s="250" t="str">
        <f>IF(Eingruppierung!D161="","",Eingruppierung!D161)</f>
        <v/>
      </c>
      <c r="E153" s="248" t="str">
        <f>IF(Eingruppierung!E161="","",Eingruppierung!E161)</f>
        <v/>
      </c>
      <c r="F153" s="249" t="str">
        <f>IF(Eingruppierung!F161="","",Eingruppierung!F161)</f>
        <v/>
      </c>
      <c r="G153" s="248">
        <f>IF(Eingruppierung!G161="","",Eingruppierung!G161)</f>
        <v>0</v>
      </c>
      <c r="H153" s="247" t="str">
        <f>IF(Eingruppierung!H161="","",Eingruppierung!H161)</f>
        <v/>
      </c>
      <c r="I153" s="246" t="str">
        <f>IF(Eingruppierung!I161="","",Eingruppierung!I161)</f>
        <v/>
      </c>
      <c r="J153" s="245" t="str">
        <f>IF(Eingruppierung!J161="","",Eingruppierung!J161)</f>
        <v/>
      </c>
      <c r="K153" s="68" t="str">
        <f t="shared" si="8"/>
        <v/>
      </c>
      <c r="L153" s="244" t="str">
        <f>IF(Eingruppierung!L161="","",Eingruppierung!L161)</f>
        <v/>
      </c>
      <c r="M153" s="243" t="str">
        <f>IF(Eingruppierung!M161="","",Eingruppierung!M161)</f>
        <v/>
      </c>
      <c r="N153" s="243">
        <f>IF(Eingruppierung!N161="","",Eingruppierung!N161)</f>
        <v>0</v>
      </c>
      <c r="O153" s="84" t="str">
        <f>IF(Eingruppierung!O161="","",Eingruppierung!O161)</f>
        <v/>
      </c>
      <c r="P153" s="84" t="str">
        <f>IF(Eingruppierung!P161="","",Eingruppierung!P161)</f>
        <v/>
      </c>
      <c r="Q153" s="83" t="str">
        <f>IF(Eingruppierung!Q161="","",Eingruppierung!Q161)</f>
        <v>keine</v>
      </c>
      <c r="R153" s="82" t="str">
        <f>IF(Eingruppierung!R161="","",Eingruppierung!R161)</f>
        <v>Förderung</v>
      </c>
      <c r="S153" s="81">
        <f>IF(Eingruppierung!S161="","",Eingruppierung!S161)</f>
        <v>0</v>
      </c>
      <c r="T153" s="32"/>
      <c r="U153" s="36"/>
      <c r="V153" s="29"/>
      <c r="W153" s="33"/>
      <c r="X153" s="33"/>
      <c r="Y153" s="33"/>
      <c r="Z153" s="33"/>
      <c r="AA153" s="33"/>
      <c r="AB153" s="33"/>
      <c r="AC153" s="29"/>
      <c r="AD153" s="33"/>
      <c r="AE153" s="33"/>
      <c r="AF153" s="33"/>
      <c r="AG153" s="33"/>
      <c r="AH153" s="33"/>
      <c r="AI153" s="33"/>
      <c r="AJ153" s="29"/>
      <c r="AK153" s="29"/>
      <c r="AL153" s="33"/>
      <c r="AM153" s="33"/>
      <c r="AN153" s="33"/>
      <c r="AO153" s="33"/>
      <c r="AP153" s="33"/>
      <c r="AQ153" s="33"/>
      <c r="AR153" s="28"/>
      <c r="AS153" s="30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1"/>
      <c r="BL153" s="29"/>
      <c r="BM153" s="30"/>
      <c r="BN153" s="29"/>
      <c r="BO153" s="29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</row>
    <row r="154" spans="1:130" s="21" customFormat="1" ht="12.75" customHeight="1" outlineLevel="1" x14ac:dyDescent="0.2">
      <c r="A154" s="43"/>
      <c r="B154" s="252" t="str">
        <f>IF(Eingruppierung!B162="","",Eingruppierung!B162)</f>
        <v/>
      </c>
      <c r="C154" s="253" t="str">
        <f>IF(Eingruppierung!C162="","",Eingruppierung!C162)</f>
        <v/>
      </c>
      <c r="D154" s="250" t="str">
        <f>IF(Eingruppierung!D162="","",Eingruppierung!D162)</f>
        <v/>
      </c>
      <c r="E154" s="248" t="str">
        <f>IF(Eingruppierung!E162="","",Eingruppierung!E162)</f>
        <v/>
      </c>
      <c r="F154" s="249" t="str">
        <f>IF(Eingruppierung!F162="","",Eingruppierung!F162)</f>
        <v/>
      </c>
      <c r="G154" s="248">
        <f>IF(Eingruppierung!G162="","",Eingruppierung!G162)</f>
        <v>0</v>
      </c>
      <c r="H154" s="247" t="str">
        <f>IF(Eingruppierung!H162="","",Eingruppierung!H162)</f>
        <v/>
      </c>
      <c r="I154" s="246" t="str">
        <f>IF(Eingruppierung!I162="","",Eingruppierung!I162)</f>
        <v/>
      </c>
      <c r="J154" s="245" t="str">
        <f>IF(Eingruppierung!J162="","",Eingruppierung!J162)</f>
        <v/>
      </c>
      <c r="K154" s="68" t="str">
        <f t="shared" si="8"/>
        <v/>
      </c>
      <c r="L154" s="244" t="str">
        <f>IF(Eingruppierung!L162="","",Eingruppierung!L162)</f>
        <v/>
      </c>
      <c r="M154" s="243" t="str">
        <f>IF(Eingruppierung!M162="","",Eingruppierung!M162)</f>
        <v/>
      </c>
      <c r="N154" s="243">
        <f>IF(Eingruppierung!N162="","",Eingruppierung!N162)</f>
        <v>0</v>
      </c>
      <c r="O154" s="84" t="str">
        <f>IF(Eingruppierung!O162="","",Eingruppierung!O162)</f>
        <v/>
      </c>
      <c r="P154" s="84" t="str">
        <f>IF(Eingruppierung!P162="","",Eingruppierung!P162)</f>
        <v/>
      </c>
      <c r="Q154" s="83" t="str">
        <f>IF(Eingruppierung!Q162="","",Eingruppierung!Q162)</f>
        <v>keine</v>
      </c>
      <c r="R154" s="82" t="str">
        <f>IF(Eingruppierung!R162="","",Eingruppierung!R162)</f>
        <v>Förderung</v>
      </c>
      <c r="S154" s="81">
        <f>IF(Eingruppierung!S162="","",Eingruppierung!S162)</f>
        <v>0</v>
      </c>
      <c r="T154" s="32"/>
      <c r="U154" s="36"/>
      <c r="V154" s="29"/>
      <c r="W154" s="33"/>
      <c r="X154" s="33"/>
      <c r="Y154" s="33"/>
      <c r="Z154" s="33"/>
      <c r="AA154" s="33"/>
      <c r="AB154" s="33"/>
      <c r="AC154" s="29"/>
      <c r="AD154" s="33"/>
      <c r="AE154" s="33"/>
      <c r="AF154" s="33"/>
      <c r="AG154" s="33"/>
      <c r="AH154" s="33"/>
      <c r="AI154" s="33"/>
      <c r="AJ154" s="29"/>
      <c r="AK154" s="29"/>
      <c r="AL154" s="33"/>
      <c r="AM154" s="33"/>
      <c r="AN154" s="33"/>
      <c r="AO154" s="33"/>
      <c r="AP154" s="33"/>
      <c r="AQ154" s="33"/>
      <c r="AR154" s="28"/>
      <c r="AS154" s="30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1"/>
      <c r="BL154" s="29"/>
      <c r="BM154" s="30"/>
      <c r="BN154" s="29"/>
      <c r="BO154" s="29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</row>
    <row r="155" spans="1:130" s="21" customFormat="1" ht="12.75" customHeight="1" outlineLevel="1" x14ac:dyDescent="0.2">
      <c r="A155" s="43"/>
      <c r="B155" s="252" t="str">
        <f>IF(Eingruppierung!B163="","",Eingruppierung!B163)</f>
        <v/>
      </c>
      <c r="C155" s="251" t="str">
        <f>IF(Eingruppierung!C163="","",Eingruppierung!C163)</f>
        <v/>
      </c>
      <c r="D155" s="250" t="str">
        <f>IF(Eingruppierung!D163="","",Eingruppierung!D163)</f>
        <v/>
      </c>
      <c r="E155" s="248" t="str">
        <f>IF(Eingruppierung!E163="","",Eingruppierung!E163)</f>
        <v/>
      </c>
      <c r="F155" s="249" t="str">
        <f>IF(Eingruppierung!F163="","",Eingruppierung!F163)</f>
        <v/>
      </c>
      <c r="G155" s="248">
        <f>IF(Eingruppierung!G163="","",Eingruppierung!G163)</f>
        <v>0</v>
      </c>
      <c r="H155" s="247" t="str">
        <f>IF(Eingruppierung!H163="","",Eingruppierung!H163)</f>
        <v/>
      </c>
      <c r="I155" s="246" t="str">
        <f>IF(Eingruppierung!I163="","",Eingruppierung!I163)</f>
        <v/>
      </c>
      <c r="J155" s="245" t="str">
        <f>IF(Eingruppierung!J163="","",Eingruppierung!J163)</f>
        <v/>
      </c>
      <c r="K155" s="68" t="str">
        <f t="shared" si="8"/>
        <v/>
      </c>
      <c r="L155" s="244" t="str">
        <f>IF(Eingruppierung!L163="","",Eingruppierung!L163)</f>
        <v/>
      </c>
      <c r="M155" s="243" t="str">
        <f>IF(Eingruppierung!M163="","",Eingruppierung!M163)</f>
        <v/>
      </c>
      <c r="N155" s="243">
        <f>IF(Eingruppierung!N163="","",Eingruppierung!N163)</f>
        <v>0</v>
      </c>
      <c r="O155" s="84" t="str">
        <f>IF(Eingruppierung!O163="","",Eingruppierung!O163)</f>
        <v/>
      </c>
      <c r="P155" s="84" t="str">
        <f>IF(Eingruppierung!P163="","",Eingruppierung!P163)</f>
        <v/>
      </c>
      <c r="Q155" s="83" t="str">
        <f>IF(Eingruppierung!Q163="","",Eingruppierung!Q163)</f>
        <v>keine</v>
      </c>
      <c r="R155" s="82" t="str">
        <f>IF(Eingruppierung!R163="","",Eingruppierung!R163)</f>
        <v>Förderung</v>
      </c>
      <c r="S155" s="81">
        <f>IF(Eingruppierung!S163="","",Eingruppierung!S163)</f>
        <v>0</v>
      </c>
      <c r="T155" s="32"/>
      <c r="U155" s="36"/>
      <c r="V155" s="29"/>
      <c r="W155" s="33"/>
      <c r="X155" s="33"/>
      <c r="Y155" s="33"/>
      <c r="Z155" s="33"/>
      <c r="AA155" s="33"/>
      <c r="AB155" s="33"/>
      <c r="AC155" s="29"/>
      <c r="AD155" s="33"/>
      <c r="AE155" s="33"/>
      <c r="AF155" s="33"/>
      <c r="AG155" s="33"/>
      <c r="AH155" s="33"/>
      <c r="AI155" s="33"/>
      <c r="AJ155" s="29"/>
      <c r="AK155" s="29"/>
      <c r="AL155" s="33"/>
      <c r="AM155" s="33"/>
      <c r="AN155" s="33"/>
      <c r="AO155" s="33"/>
      <c r="AP155" s="33"/>
      <c r="AQ155" s="33"/>
      <c r="AR155" s="28"/>
      <c r="AS155" s="30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1"/>
      <c r="BL155" s="29"/>
      <c r="BM155" s="30"/>
      <c r="BN155" s="29"/>
      <c r="BO155" s="29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</row>
    <row r="156" spans="1:130" s="21" customFormat="1" ht="12.75" customHeight="1" outlineLevel="1" thickBot="1" x14ac:dyDescent="0.25">
      <c r="A156" s="43"/>
      <c r="B156" s="242" t="str">
        <f>IF(Eingruppierung!B164="","",Eingruppierung!B164)</f>
        <v/>
      </c>
      <c r="C156" s="241" t="str">
        <f>IF(Eingruppierung!C164="","",Eingruppierung!C164)</f>
        <v/>
      </c>
      <c r="D156" s="240" t="str">
        <f>IF(Eingruppierung!D164="","",Eingruppierung!D164)</f>
        <v/>
      </c>
      <c r="E156" s="238" t="str">
        <f>IF(Eingruppierung!E164="","",Eingruppierung!E164)</f>
        <v/>
      </c>
      <c r="F156" s="239" t="str">
        <f>IF(Eingruppierung!F164="","",Eingruppierung!F164)</f>
        <v/>
      </c>
      <c r="G156" s="238">
        <f>IF(Eingruppierung!G164="","",Eingruppierung!G164)</f>
        <v>0</v>
      </c>
      <c r="H156" s="237" t="str">
        <f>IF(Eingruppierung!H164="","",Eingruppierung!H164)</f>
        <v/>
      </c>
      <c r="I156" s="236" t="str">
        <f>IF(Eingruppierung!I164="","",Eingruppierung!I164)</f>
        <v/>
      </c>
      <c r="J156" s="235" t="str">
        <f>IF(Eingruppierung!J164="","",Eingruppierung!J164)</f>
        <v/>
      </c>
      <c r="K156" s="68" t="str">
        <f t="shared" si="8"/>
        <v/>
      </c>
      <c r="L156" s="234" t="str">
        <f>IF(Eingruppierung!L164="","",Eingruppierung!L164)</f>
        <v/>
      </c>
      <c r="M156" s="233" t="str">
        <f>IF(Eingruppierung!M164="","",Eingruppierung!M164)</f>
        <v/>
      </c>
      <c r="N156" s="233">
        <f>IF(Eingruppierung!N164="","",Eingruppierung!N164)</f>
        <v>0</v>
      </c>
      <c r="O156" s="65" t="str">
        <f>IF(Eingruppierung!O164="","",Eingruppierung!O164)</f>
        <v/>
      </c>
      <c r="P156" s="65" t="str">
        <f>IF(Eingruppierung!P164="","",Eingruppierung!P164)</f>
        <v/>
      </c>
      <c r="Q156" s="64" t="str">
        <f>IF(Eingruppierung!Q164="","",Eingruppierung!Q164)</f>
        <v>keine</v>
      </c>
      <c r="R156" s="63" t="str">
        <f>IF(Eingruppierung!R164="","",Eingruppierung!R164)</f>
        <v>Förderung</v>
      </c>
      <c r="S156" s="62">
        <f>IF(Eingruppierung!S164="","",Eingruppierung!S164)</f>
        <v>0</v>
      </c>
      <c r="T156" s="32"/>
      <c r="U156" s="36"/>
      <c r="V156" s="29"/>
      <c r="W156" s="33"/>
      <c r="X156" s="33"/>
      <c r="Y156" s="33"/>
      <c r="Z156" s="33"/>
      <c r="AA156" s="33"/>
      <c r="AB156" s="33"/>
      <c r="AC156" s="29"/>
      <c r="AD156" s="33"/>
      <c r="AE156" s="33"/>
      <c r="AF156" s="33"/>
      <c r="AG156" s="33"/>
      <c r="AH156" s="33"/>
      <c r="AI156" s="33"/>
      <c r="AJ156" s="29"/>
      <c r="AK156" s="29"/>
      <c r="AL156" s="33"/>
      <c r="AM156" s="33"/>
      <c r="AN156" s="33"/>
      <c r="AO156" s="33"/>
      <c r="AP156" s="33"/>
      <c r="AQ156" s="33"/>
      <c r="AR156" s="28"/>
      <c r="AS156" s="30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1"/>
      <c r="BL156" s="29"/>
      <c r="BM156" s="30"/>
      <c r="BN156" s="29"/>
      <c r="BO156" s="29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</row>
    <row r="157" spans="1:130" s="21" customFormat="1" x14ac:dyDescent="0.2">
      <c r="B157" s="29"/>
      <c r="C157" s="28"/>
      <c r="D157" s="28"/>
      <c r="E157" s="145"/>
      <c r="F157" s="145"/>
      <c r="G157" s="145"/>
      <c r="H157" s="145"/>
      <c r="I157" s="144"/>
      <c r="J157" s="144"/>
      <c r="K157" s="614"/>
      <c r="L157" s="614"/>
      <c r="M157" s="614"/>
      <c r="N157" s="614"/>
      <c r="O157" s="614"/>
      <c r="P157" s="38"/>
      <c r="Q157" s="38"/>
      <c r="R157" s="38"/>
      <c r="S157" s="38"/>
      <c r="T157" s="38"/>
      <c r="U157" s="143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</row>
    <row r="158" spans="1:130" s="25" customFormat="1" ht="17.25" customHeight="1" outlineLevel="1" x14ac:dyDescent="0.2">
      <c r="B158" s="608">
        <f>IF(Eingruppierung!B167="","",Eingruppierung!B167)</f>
        <v>0</v>
      </c>
      <c r="C158" s="608"/>
      <c r="D158" s="609"/>
      <c r="E158" s="609"/>
      <c r="F158" s="609"/>
      <c r="G158" s="609"/>
      <c r="H158" s="609"/>
      <c r="I158" s="609"/>
      <c r="J158" s="609"/>
      <c r="K158" s="609"/>
      <c r="L158" s="609"/>
      <c r="M158" s="609"/>
      <c r="N158" s="29"/>
      <c r="O158" s="141"/>
      <c r="P158" s="141"/>
      <c r="Q158" s="141"/>
      <c r="R158" s="141"/>
      <c r="S158" s="20"/>
      <c r="T158" s="140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</row>
    <row r="159" spans="1:130" s="21" customFormat="1" ht="7.5" customHeight="1" outlineLevel="1" thickBot="1" x14ac:dyDescent="0.25">
      <c r="B159" s="142"/>
      <c r="E159" s="23"/>
      <c r="F159" s="27"/>
      <c r="G159" s="23"/>
      <c r="I159" s="23"/>
      <c r="K159" s="28"/>
      <c r="L159" s="28"/>
      <c r="M159" s="28"/>
      <c r="N159" s="28"/>
      <c r="O159" s="141"/>
      <c r="P159" s="141"/>
      <c r="Q159" s="141"/>
      <c r="R159" s="141"/>
      <c r="S159" s="20"/>
      <c r="T159" s="140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</row>
    <row r="160" spans="1:130" s="25" customFormat="1" ht="65.099999999999994" customHeight="1" outlineLevel="1" thickBot="1" x14ac:dyDescent="0.25">
      <c r="B160" s="139" t="s">
        <v>14</v>
      </c>
      <c r="C160" s="138" t="s">
        <v>15</v>
      </c>
      <c r="D160" s="137" t="s">
        <v>159</v>
      </c>
      <c r="E160" s="136" t="s">
        <v>158</v>
      </c>
      <c r="F160" s="136" t="s">
        <v>157</v>
      </c>
      <c r="G160" s="135" t="s">
        <v>156</v>
      </c>
      <c r="H160" s="134" t="s">
        <v>16</v>
      </c>
      <c r="I160" s="133" t="s">
        <v>17</v>
      </c>
      <c r="J160" s="168" t="s">
        <v>155</v>
      </c>
      <c r="K160" s="119"/>
      <c r="L160" s="131" t="s">
        <v>154</v>
      </c>
      <c r="M160" s="130" t="s">
        <v>153</v>
      </c>
      <c r="N160" s="130" t="s">
        <v>152</v>
      </c>
      <c r="O160" s="129" t="s">
        <v>151</v>
      </c>
      <c r="P160" s="129" t="s">
        <v>150</v>
      </c>
      <c r="Q160" s="128" t="s">
        <v>149</v>
      </c>
      <c r="R160" s="127" t="s">
        <v>148</v>
      </c>
      <c r="S160" s="126" t="s">
        <v>147</v>
      </c>
      <c r="T160" s="119"/>
      <c r="U160" s="117"/>
      <c r="V160" s="120"/>
      <c r="W160" s="29"/>
      <c r="X160" s="29"/>
      <c r="Y160" s="29"/>
      <c r="Z160" s="29"/>
      <c r="AA160" s="29"/>
      <c r="AB160" s="29"/>
      <c r="AC160" s="120"/>
      <c r="AD160" s="29"/>
      <c r="AE160" s="29"/>
      <c r="AF160" s="29"/>
      <c r="AG160" s="29"/>
      <c r="AH160" s="29"/>
      <c r="AI160" s="29"/>
      <c r="AJ160" s="29"/>
      <c r="AK160" s="120"/>
      <c r="AL160" s="29"/>
      <c r="AM160" s="29"/>
      <c r="AN160" s="29"/>
      <c r="AO160" s="29"/>
      <c r="AP160" s="29"/>
      <c r="AQ160" s="29"/>
      <c r="AR160" s="29"/>
      <c r="AS160" s="117"/>
      <c r="AT160" s="119"/>
      <c r="AU160" s="119"/>
      <c r="AV160" s="117"/>
      <c r="AW160" s="117"/>
      <c r="AX160" s="117"/>
      <c r="AY160" s="117"/>
      <c r="AZ160" s="119"/>
      <c r="BA160" s="119"/>
      <c r="BB160" s="117"/>
      <c r="BC160" s="117"/>
      <c r="BD160" s="117"/>
      <c r="BE160" s="117"/>
      <c r="BF160" s="118"/>
      <c r="BG160" s="117"/>
      <c r="BH160" s="117"/>
      <c r="BI160" s="117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</row>
    <row r="161" spans="1:130" s="25" customFormat="1" ht="12.95" customHeight="1" outlineLevel="1" x14ac:dyDescent="0.2">
      <c r="A161" s="116"/>
      <c r="B161" s="263" t="str">
        <f>IF(Eingruppierung!B170="","",Eingruppierung!B170)</f>
        <v/>
      </c>
      <c r="C161" s="262" t="str">
        <f>IF(Eingruppierung!C170="","",Eingruppierung!C170)</f>
        <v/>
      </c>
      <c r="D161" s="261" t="str">
        <f>IF(Eingruppierung!D170="","",Eingruppierung!D170)</f>
        <v/>
      </c>
      <c r="E161" s="259" t="str">
        <f>IF(Eingruppierung!E170="","",Eingruppierung!E170)</f>
        <v/>
      </c>
      <c r="F161" s="260" t="str">
        <f>IF(Eingruppierung!F170="","",Eingruppierung!F170)</f>
        <v/>
      </c>
      <c r="G161" s="259">
        <f>IF(Eingruppierung!G170="","",Eingruppierung!G170)</f>
        <v>0</v>
      </c>
      <c r="H161" s="258" t="str">
        <f>IF(Eingruppierung!H170="","",Eingruppierung!H170)</f>
        <v/>
      </c>
      <c r="I161" s="257" t="str">
        <f>IF(Eingruppierung!I170="","",Eingruppierung!I170)</f>
        <v/>
      </c>
      <c r="J161" s="256" t="str">
        <f>IF(Eingruppierung!J170="","",Eingruppierung!J170)</f>
        <v/>
      </c>
      <c r="K161" s="68" t="str">
        <f t="shared" ref="K161:K171" si="9">IF(AND(H161="",I161=""),"",IF(OR(H161&lt;$H$11,H161&gt;$I$11,I161&lt;H161,I161&lt;$H$11,I161&gt;$I$11),"!!!",""))</f>
        <v/>
      </c>
      <c r="L161" s="255" t="str">
        <f>IF(Eingruppierung!L170="","",Eingruppierung!L170)</f>
        <v/>
      </c>
      <c r="M161" s="254" t="str">
        <f>IF(Eingruppierung!M170="","",Eingruppierung!M170)</f>
        <v/>
      </c>
      <c r="N161" s="254">
        <f>IF(Eingruppierung!N170="","",Eingruppierung!N170)</f>
        <v>0</v>
      </c>
      <c r="O161" s="105" t="str">
        <f>IF(Eingruppierung!O170="","",Eingruppierung!O170)</f>
        <v/>
      </c>
      <c r="P161" s="105" t="str">
        <f>IF(Eingruppierung!P170="","",Eingruppierung!P170)</f>
        <v/>
      </c>
      <c r="Q161" s="104" t="str">
        <f>IF(Eingruppierung!Q170="","",Eingruppierung!Q170)</f>
        <v>keine</v>
      </c>
      <c r="R161" s="103" t="str">
        <f>IF(Eingruppierung!R170="","",Eingruppierung!R170)</f>
        <v>Förderung</v>
      </c>
      <c r="S161" s="102">
        <f>IF(Eingruppierung!S170="","",Eingruppierung!S170)</f>
        <v>0</v>
      </c>
      <c r="T161" s="32"/>
      <c r="U161" s="36"/>
      <c r="V161" s="29"/>
      <c r="W161" s="33"/>
      <c r="X161" s="33"/>
      <c r="Y161" s="33"/>
      <c r="Z161" s="33"/>
      <c r="AA161" s="33"/>
      <c r="AB161" s="33"/>
      <c r="AC161" s="29"/>
      <c r="AD161" s="33"/>
      <c r="AE161" s="33"/>
      <c r="AF161" s="33"/>
      <c r="AG161" s="33"/>
      <c r="AH161" s="33"/>
      <c r="AI161" s="33"/>
      <c r="AJ161" s="29"/>
      <c r="AK161" s="29"/>
      <c r="AL161" s="33"/>
      <c r="AM161" s="33"/>
      <c r="AN161" s="33"/>
      <c r="AO161" s="33"/>
      <c r="AP161" s="33"/>
      <c r="AQ161" s="33"/>
      <c r="AR161" s="29"/>
      <c r="AS161" s="30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1"/>
      <c r="BL161" s="29"/>
      <c r="BM161" s="30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</row>
    <row r="162" spans="1:130" s="21" customFormat="1" ht="12.95" customHeight="1" outlineLevel="1" x14ac:dyDescent="0.2">
      <c r="A162" s="43"/>
      <c r="B162" s="252" t="str">
        <f>IF(Eingruppierung!B171="","",Eingruppierung!B171)</f>
        <v/>
      </c>
      <c r="C162" s="253" t="str">
        <f>IF(Eingruppierung!C171="","",Eingruppierung!C171)</f>
        <v/>
      </c>
      <c r="D162" s="250" t="str">
        <f>IF(Eingruppierung!D171="","",Eingruppierung!D171)</f>
        <v/>
      </c>
      <c r="E162" s="248" t="str">
        <f>IF(Eingruppierung!E171="","",Eingruppierung!E171)</f>
        <v/>
      </c>
      <c r="F162" s="249" t="str">
        <f>IF(Eingruppierung!F171="","",Eingruppierung!F171)</f>
        <v/>
      </c>
      <c r="G162" s="248">
        <f>IF(Eingruppierung!G171="","",Eingruppierung!G171)</f>
        <v>0</v>
      </c>
      <c r="H162" s="247" t="str">
        <f>IF(Eingruppierung!H171="","",Eingruppierung!H171)</f>
        <v/>
      </c>
      <c r="I162" s="246" t="str">
        <f>IF(Eingruppierung!I171="","",Eingruppierung!I171)</f>
        <v/>
      </c>
      <c r="J162" s="245" t="str">
        <f>IF(Eingruppierung!J171="","",Eingruppierung!J171)</f>
        <v/>
      </c>
      <c r="K162" s="68" t="str">
        <f t="shared" si="9"/>
        <v/>
      </c>
      <c r="L162" s="244" t="str">
        <f>IF(Eingruppierung!L171="","",Eingruppierung!L171)</f>
        <v/>
      </c>
      <c r="M162" s="243" t="str">
        <f>IF(Eingruppierung!M171="","",Eingruppierung!M171)</f>
        <v/>
      </c>
      <c r="N162" s="243">
        <f>IF(Eingruppierung!N171="","",Eingruppierung!N171)</f>
        <v>0</v>
      </c>
      <c r="O162" s="84" t="str">
        <f>IF(Eingruppierung!O171="","",Eingruppierung!O171)</f>
        <v/>
      </c>
      <c r="P162" s="84" t="str">
        <f>IF(Eingruppierung!P171="","",Eingruppierung!P171)</f>
        <v/>
      </c>
      <c r="Q162" s="83" t="str">
        <f>IF(Eingruppierung!Q171="","",Eingruppierung!Q171)</f>
        <v>keine</v>
      </c>
      <c r="R162" s="82" t="str">
        <f>IF(Eingruppierung!R171="","",Eingruppierung!R171)</f>
        <v>Förderung</v>
      </c>
      <c r="S162" s="81">
        <f>IF(Eingruppierung!S171="","",Eingruppierung!S171)</f>
        <v>0</v>
      </c>
      <c r="T162" s="32"/>
      <c r="U162" s="36"/>
      <c r="V162" s="29"/>
      <c r="W162" s="33"/>
      <c r="X162" s="33"/>
      <c r="Y162" s="33"/>
      <c r="Z162" s="33"/>
      <c r="AA162" s="33"/>
      <c r="AB162" s="33"/>
      <c r="AC162" s="29"/>
      <c r="AD162" s="33"/>
      <c r="AE162" s="33"/>
      <c r="AF162" s="33"/>
      <c r="AG162" s="33"/>
      <c r="AH162" s="33"/>
      <c r="AI162" s="33"/>
      <c r="AJ162" s="29"/>
      <c r="AK162" s="29"/>
      <c r="AL162" s="33"/>
      <c r="AM162" s="33"/>
      <c r="AN162" s="33"/>
      <c r="AO162" s="33"/>
      <c r="AP162" s="33"/>
      <c r="AQ162" s="33"/>
      <c r="AR162" s="28"/>
      <c r="AS162" s="30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1"/>
      <c r="BL162" s="29"/>
      <c r="BM162" s="30"/>
      <c r="BN162" s="29"/>
      <c r="BO162" s="29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</row>
    <row r="163" spans="1:130" s="21" customFormat="1" ht="12.95" customHeight="1" outlineLevel="1" x14ac:dyDescent="0.2">
      <c r="A163" s="43"/>
      <c r="B163" s="252" t="str">
        <f>IF(Eingruppierung!B172="","",Eingruppierung!B172)</f>
        <v/>
      </c>
      <c r="C163" s="253" t="str">
        <f>IF(Eingruppierung!C172="","",Eingruppierung!C172)</f>
        <v/>
      </c>
      <c r="D163" s="250" t="str">
        <f>IF(Eingruppierung!D172="","",Eingruppierung!D172)</f>
        <v/>
      </c>
      <c r="E163" s="248" t="str">
        <f>IF(Eingruppierung!E172="","",Eingruppierung!E172)</f>
        <v/>
      </c>
      <c r="F163" s="249" t="str">
        <f>IF(Eingruppierung!F172="","",Eingruppierung!F172)</f>
        <v/>
      </c>
      <c r="G163" s="248">
        <f>IF(Eingruppierung!G172="","",Eingruppierung!G172)</f>
        <v>0</v>
      </c>
      <c r="H163" s="247" t="str">
        <f>IF(Eingruppierung!H172="","",Eingruppierung!H172)</f>
        <v/>
      </c>
      <c r="I163" s="246" t="str">
        <f>IF(Eingruppierung!I172="","",Eingruppierung!I172)</f>
        <v/>
      </c>
      <c r="J163" s="245" t="str">
        <f>IF(Eingruppierung!J172="","",Eingruppierung!J172)</f>
        <v/>
      </c>
      <c r="K163" s="68" t="str">
        <f t="shared" si="9"/>
        <v/>
      </c>
      <c r="L163" s="244" t="str">
        <f>IF(Eingruppierung!L172="","",Eingruppierung!L172)</f>
        <v/>
      </c>
      <c r="M163" s="243" t="str">
        <f>IF(Eingruppierung!M172="","",Eingruppierung!M172)</f>
        <v/>
      </c>
      <c r="N163" s="243">
        <f>IF(Eingruppierung!N172="","",Eingruppierung!N172)</f>
        <v>0</v>
      </c>
      <c r="O163" s="84" t="str">
        <f>IF(Eingruppierung!O172="","",Eingruppierung!O172)</f>
        <v/>
      </c>
      <c r="P163" s="84" t="str">
        <f>IF(Eingruppierung!P172="","",Eingruppierung!P172)</f>
        <v/>
      </c>
      <c r="Q163" s="83" t="str">
        <f>IF(Eingruppierung!Q172="","",Eingruppierung!Q172)</f>
        <v>keine</v>
      </c>
      <c r="R163" s="82" t="str">
        <f>IF(Eingruppierung!R172="","",Eingruppierung!R172)</f>
        <v>Förderung</v>
      </c>
      <c r="S163" s="81">
        <f>IF(Eingruppierung!S172="","",Eingruppierung!S172)</f>
        <v>0</v>
      </c>
      <c r="T163" s="32"/>
      <c r="U163" s="36"/>
      <c r="V163" s="29"/>
      <c r="W163" s="33"/>
      <c r="X163" s="33"/>
      <c r="Y163" s="33"/>
      <c r="Z163" s="33"/>
      <c r="AA163" s="33"/>
      <c r="AB163" s="33"/>
      <c r="AC163" s="29"/>
      <c r="AD163" s="33"/>
      <c r="AE163" s="33"/>
      <c r="AF163" s="33"/>
      <c r="AG163" s="33"/>
      <c r="AH163" s="33"/>
      <c r="AI163" s="33"/>
      <c r="AJ163" s="29"/>
      <c r="AK163" s="29"/>
      <c r="AL163" s="33"/>
      <c r="AM163" s="33"/>
      <c r="AN163" s="33"/>
      <c r="AO163" s="33"/>
      <c r="AP163" s="33"/>
      <c r="AQ163" s="33"/>
      <c r="AR163" s="28"/>
      <c r="AS163" s="30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1"/>
      <c r="BL163" s="29"/>
      <c r="BM163" s="30"/>
      <c r="BN163" s="29"/>
      <c r="BO163" s="29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</row>
    <row r="164" spans="1:130" s="21" customFormat="1" ht="12.95" customHeight="1" outlineLevel="1" x14ac:dyDescent="0.2">
      <c r="A164" s="43"/>
      <c r="B164" s="252" t="str">
        <f>IF(Eingruppierung!B173="","",Eingruppierung!B173)</f>
        <v/>
      </c>
      <c r="C164" s="251" t="str">
        <f>IF(Eingruppierung!C173="","",Eingruppierung!C173)</f>
        <v/>
      </c>
      <c r="D164" s="250" t="str">
        <f>IF(Eingruppierung!D173="","",Eingruppierung!D173)</f>
        <v/>
      </c>
      <c r="E164" s="248" t="str">
        <f>IF(Eingruppierung!E173="","",Eingruppierung!E173)</f>
        <v/>
      </c>
      <c r="F164" s="249" t="str">
        <f>IF(Eingruppierung!F173="","",Eingruppierung!F173)</f>
        <v/>
      </c>
      <c r="G164" s="248">
        <f>IF(Eingruppierung!G173="","",Eingruppierung!G173)</f>
        <v>0</v>
      </c>
      <c r="H164" s="247" t="str">
        <f>IF(Eingruppierung!H173="","",Eingruppierung!H173)</f>
        <v/>
      </c>
      <c r="I164" s="246" t="str">
        <f>IF(Eingruppierung!I173="","",Eingruppierung!I173)</f>
        <v/>
      </c>
      <c r="J164" s="245" t="str">
        <f>IF(Eingruppierung!J173="","",Eingruppierung!J173)</f>
        <v/>
      </c>
      <c r="K164" s="68" t="str">
        <f t="shared" si="9"/>
        <v/>
      </c>
      <c r="L164" s="244" t="str">
        <f>IF(Eingruppierung!L173="","",Eingruppierung!L173)</f>
        <v/>
      </c>
      <c r="M164" s="243" t="str">
        <f>IF(Eingruppierung!M173="","",Eingruppierung!M173)</f>
        <v/>
      </c>
      <c r="N164" s="243">
        <f>IF(Eingruppierung!N173="","",Eingruppierung!N173)</f>
        <v>0</v>
      </c>
      <c r="O164" s="84" t="str">
        <f>IF(Eingruppierung!O173="","",Eingruppierung!O173)</f>
        <v/>
      </c>
      <c r="P164" s="84" t="str">
        <f>IF(Eingruppierung!P173="","",Eingruppierung!P173)</f>
        <v/>
      </c>
      <c r="Q164" s="83" t="str">
        <f>IF(Eingruppierung!Q173="","",Eingruppierung!Q173)</f>
        <v>keine</v>
      </c>
      <c r="R164" s="82" t="str">
        <f>IF(Eingruppierung!R173="","",Eingruppierung!R173)</f>
        <v>Förderung</v>
      </c>
      <c r="S164" s="81">
        <f>IF(Eingruppierung!S173="","",Eingruppierung!S173)</f>
        <v>0</v>
      </c>
      <c r="T164" s="32"/>
      <c r="U164" s="36"/>
      <c r="V164" s="29"/>
      <c r="W164" s="33"/>
      <c r="X164" s="33"/>
      <c r="Y164" s="33"/>
      <c r="Z164" s="33"/>
      <c r="AA164" s="33"/>
      <c r="AB164" s="33"/>
      <c r="AC164" s="29"/>
      <c r="AD164" s="33"/>
      <c r="AE164" s="33"/>
      <c r="AF164" s="33"/>
      <c r="AG164" s="33"/>
      <c r="AH164" s="33"/>
      <c r="AI164" s="33"/>
      <c r="AJ164" s="29"/>
      <c r="AK164" s="29"/>
      <c r="AL164" s="33"/>
      <c r="AM164" s="33"/>
      <c r="AN164" s="33"/>
      <c r="AO164" s="33"/>
      <c r="AP164" s="33"/>
      <c r="AQ164" s="33"/>
      <c r="AR164" s="28"/>
      <c r="AS164" s="30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1"/>
      <c r="BL164" s="29"/>
      <c r="BM164" s="30"/>
      <c r="BN164" s="29"/>
      <c r="BO164" s="29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</row>
    <row r="165" spans="1:130" s="21" customFormat="1" ht="12.95" customHeight="1" outlineLevel="1" x14ac:dyDescent="0.2">
      <c r="A165" s="43"/>
      <c r="B165" s="252" t="str">
        <f>IF(Eingruppierung!B174="","",Eingruppierung!B174)</f>
        <v/>
      </c>
      <c r="C165" s="253" t="str">
        <f>IF(Eingruppierung!C174="","",Eingruppierung!C174)</f>
        <v/>
      </c>
      <c r="D165" s="250" t="str">
        <f>IF(Eingruppierung!D174="","",Eingruppierung!D174)</f>
        <v/>
      </c>
      <c r="E165" s="248" t="str">
        <f>IF(Eingruppierung!E174="","",Eingruppierung!E174)</f>
        <v/>
      </c>
      <c r="F165" s="249" t="str">
        <f>IF(Eingruppierung!F174="","",Eingruppierung!F174)</f>
        <v/>
      </c>
      <c r="G165" s="248">
        <f>IF(Eingruppierung!G174="","",Eingruppierung!G174)</f>
        <v>0</v>
      </c>
      <c r="H165" s="247" t="str">
        <f>IF(Eingruppierung!H174="","",Eingruppierung!H174)</f>
        <v/>
      </c>
      <c r="I165" s="246" t="str">
        <f>IF(Eingruppierung!I174="","",Eingruppierung!I174)</f>
        <v/>
      </c>
      <c r="J165" s="245" t="str">
        <f>IF(Eingruppierung!J174="","",Eingruppierung!J174)</f>
        <v/>
      </c>
      <c r="K165" s="68" t="str">
        <f t="shared" si="9"/>
        <v/>
      </c>
      <c r="L165" s="244" t="str">
        <f>IF(Eingruppierung!L174="","",Eingruppierung!L174)</f>
        <v/>
      </c>
      <c r="M165" s="243" t="str">
        <f>IF(Eingruppierung!M174="","",Eingruppierung!M174)</f>
        <v/>
      </c>
      <c r="N165" s="243">
        <f>IF(Eingruppierung!N174="","",Eingruppierung!N174)</f>
        <v>0</v>
      </c>
      <c r="O165" s="84" t="str">
        <f>IF(Eingruppierung!O174="","",Eingruppierung!O174)</f>
        <v/>
      </c>
      <c r="P165" s="84" t="str">
        <f>IF(Eingruppierung!P174="","",Eingruppierung!P174)</f>
        <v/>
      </c>
      <c r="Q165" s="83" t="str">
        <f>IF(Eingruppierung!Q174="","",Eingruppierung!Q174)</f>
        <v>keine</v>
      </c>
      <c r="R165" s="82" t="str">
        <f>IF(Eingruppierung!R174="","",Eingruppierung!R174)</f>
        <v>Förderung</v>
      </c>
      <c r="S165" s="81">
        <f>IF(Eingruppierung!S174="","",Eingruppierung!S174)</f>
        <v>0</v>
      </c>
      <c r="T165" s="32"/>
      <c r="U165" s="36"/>
      <c r="V165" s="29"/>
      <c r="W165" s="33"/>
      <c r="X165" s="33"/>
      <c r="Y165" s="33"/>
      <c r="Z165" s="33"/>
      <c r="AA165" s="33"/>
      <c r="AB165" s="33"/>
      <c r="AC165" s="29"/>
      <c r="AD165" s="33"/>
      <c r="AE165" s="33"/>
      <c r="AF165" s="33"/>
      <c r="AG165" s="33"/>
      <c r="AH165" s="33"/>
      <c r="AI165" s="33"/>
      <c r="AJ165" s="29"/>
      <c r="AK165" s="29"/>
      <c r="AL165" s="33"/>
      <c r="AM165" s="33"/>
      <c r="AN165" s="33"/>
      <c r="AO165" s="33"/>
      <c r="AP165" s="33"/>
      <c r="AQ165" s="33"/>
      <c r="AR165" s="28"/>
      <c r="AS165" s="30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1"/>
      <c r="BL165" s="29"/>
      <c r="BM165" s="30"/>
      <c r="BN165" s="29"/>
      <c r="BO165" s="29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</row>
    <row r="166" spans="1:130" s="21" customFormat="1" ht="12.95" customHeight="1" outlineLevel="1" x14ac:dyDescent="0.2">
      <c r="A166" s="43"/>
      <c r="B166" s="252" t="str">
        <f>IF(Eingruppierung!B175="","",Eingruppierung!B175)</f>
        <v/>
      </c>
      <c r="C166" s="253" t="str">
        <f>IF(Eingruppierung!C175="","",Eingruppierung!C175)</f>
        <v/>
      </c>
      <c r="D166" s="250" t="str">
        <f>IF(Eingruppierung!D175="","",Eingruppierung!D175)</f>
        <v/>
      </c>
      <c r="E166" s="248" t="str">
        <f>IF(Eingruppierung!E175="","",Eingruppierung!E175)</f>
        <v/>
      </c>
      <c r="F166" s="249" t="str">
        <f>IF(Eingruppierung!F175="","",Eingruppierung!F175)</f>
        <v/>
      </c>
      <c r="G166" s="248">
        <f>IF(Eingruppierung!G175="","",Eingruppierung!G175)</f>
        <v>0</v>
      </c>
      <c r="H166" s="247" t="str">
        <f>IF(Eingruppierung!H175="","",Eingruppierung!H175)</f>
        <v/>
      </c>
      <c r="I166" s="246" t="str">
        <f>IF(Eingruppierung!I175="","",Eingruppierung!I175)</f>
        <v/>
      </c>
      <c r="J166" s="245" t="str">
        <f>IF(Eingruppierung!J175="","",Eingruppierung!J175)</f>
        <v/>
      </c>
      <c r="K166" s="68" t="str">
        <f t="shared" si="9"/>
        <v/>
      </c>
      <c r="L166" s="244" t="str">
        <f>IF(Eingruppierung!L175="","",Eingruppierung!L175)</f>
        <v/>
      </c>
      <c r="M166" s="243" t="str">
        <f>IF(Eingruppierung!M175="","",Eingruppierung!M175)</f>
        <v/>
      </c>
      <c r="N166" s="243">
        <f>IF(Eingruppierung!N175="","",Eingruppierung!N175)</f>
        <v>0</v>
      </c>
      <c r="O166" s="84" t="str">
        <f>IF(Eingruppierung!O175="","",Eingruppierung!O175)</f>
        <v/>
      </c>
      <c r="P166" s="84" t="str">
        <f>IF(Eingruppierung!P175="","",Eingruppierung!P175)</f>
        <v/>
      </c>
      <c r="Q166" s="83" t="str">
        <f>IF(Eingruppierung!Q175="","",Eingruppierung!Q175)</f>
        <v>keine</v>
      </c>
      <c r="R166" s="82" t="str">
        <f>IF(Eingruppierung!R175="","",Eingruppierung!R175)</f>
        <v>Förderung</v>
      </c>
      <c r="S166" s="81">
        <f>IF(Eingruppierung!S175="","",Eingruppierung!S175)</f>
        <v>0</v>
      </c>
      <c r="T166" s="32"/>
      <c r="U166" s="36"/>
      <c r="V166" s="29"/>
      <c r="W166" s="33"/>
      <c r="X166" s="33"/>
      <c r="Y166" s="33"/>
      <c r="Z166" s="33"/>
      <c r="AA166" s="33"/>
      <c r="AB166" s="33"/>
      <c r="AC166" s="29"/>
      <c r="AD166" s="33"/>
      <c r="AE166" s="33"/>
      <c r="AF166" s="33"/>
      <c r="AG166" s="33"/>
      <c r="AH166" s="33"/>
      <c r="AI166" s="33"/>
      <c r="AJ166" s="29"/>
      <c r="AK166" s="29"/>
      <c r="AL166" s="33"/>
      <c r="AM166" s="33"/>
      <c r="AN166" s="33"/>
      <c r="AO166" s="33"/>
      <c r="AP166" s="33"/>
      <c r="AQ166" s="33"/>
      <c r="AR166" s="28"/>
      <c r="AS166" s="30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1"/>
      <c r="BL166" s="29"/>
      <c r="BM166" s="30"/>
      <c r="BN166" s="29"/>
      <c r="BO166" s="29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</row>
    <row r="167" spans="1:130" s="21" customFormat="1" ht="12.95" customHeight="1" outlineLevel="1" x14ac:dyDescent="0.2">
      <c r="A167" s="43"/>
      <c r="B167" s="252" t="str">
        <f>IF(Eingruppierung!B176="","",Eingruppierung!B176)</f>
        <v/>
      </c>
      <c r="C167" s="251" t="str">
        <f>IF(Eingruppierung!C176="","",Eingruppierung!C176)</f>
        <v/>
      </c>
      <c r="D167" s="250" t="str">
        <f>IF(Eingruppierung!D176="","",Eingruppierung!D176)</f>
        <v/>
      </c>
      <c r="E167" s="248" t="str">
        <f>IF(Eingruppierung!E176="","",Eingruppierung!E176)</f>
        <v/>
      </c>
      <c r="F167" s="249" t="str">
        <f>IF(Eingruppierung!F176="","",Eingruppierung!F176)</f>
        <v/>
      </c>
      <c r="G167" s="248">
        <f>IF(Eingruppierung!G176="","",Eingruppierung!G176)</f>
        <v>0</v>
      </c>
      <c r="H167" s="247" t="str">
        <f>IF(Eingruppierung!H176="","",Eingruppierung!H176)</f>
        <v/>
      </c>
      <c r="I167" s="246" t="str">
        <f>IF(Eingruppierung!I176="","",Eingruppierung!I176)</f>
        <v/>
      </c>
      <c r="J167" s="245" t="str">
        <f>IF(Eingruppierung!J176="","",Eingruppierung!J176)</f>
        <v/>
      </c>
      <c r="K167" s="68" t="str">
        <f t="shared" si="9"/>
        <v/>
      </c>
      <c r="L167" s="244" t="str">
        <f>IF(Eingruppierung!L176="","",Eingruppierung!L176)</f>
        <v/>
      </c>
      <c r="M167" s="243" t="str">
        <f>IF(Eingruppierung!M176="","",Eingruppierung!M176)</f>
        <v/>
      </c>
      <c r="N167" s="243">
        <f>IF(Eingruppierung!N176="","",Eingruppierung!N176)</f>
        <v>0</v>
      </c>
      <c r="O167" s="84" t="str">
        <f>IF(Eingruppierung!O176="","",Eingruppierung!O176)</f>
        <v/>
      </c>
      <c r="P167" s="84" t="str">
        <f>IF(Eingruppierung!P176="","",Eingruppierung!P176)</f>
        <v/>
      </c>
      <c r="Q167" s="83" t="str">
        <f>IF(Eingruppierung!Q176="","",Eingruppierung!Q176)</f>
        <v>keine</v>
      </c>
      <c r="R167" s="82" t="str">
        <f>IF(Eingruppierung!R176="","",Eingruppierung!R176)</f>
        <v>Förderung</v>
      </c>
      <c r="S167" s="81">
        <f>IF(Eingruppierung!S176="","",Eingruppierung!S176)</f>
        <v>0</v>
      </c>
      <c r="T167" s="32"/>
      <c r="U167" s="36"/>
      <c r="V167" s="29"/>
      <c r="W167" s="33"/>
      <c r="X167" s="33"/>
      <c r="Y167" s="33"/>
      <c r="Z167" s="33"/>
      <c r="AA167" s="33"/>
      <c r="AB167" s="33"/>
      <c r="AC167" s="29"/>
      <c r="AD167" s="33"/>
      <c r="AE167" s="33"/>
      <c r="AF167" s="33"/>
      <c r="AG167" s="33"/>
      <c r="AH167" s="33"/>
      <c r="AI167" s="33"/>
      <c r="AJ167" s="29"/>
      <c r="AK167" s="29"/>
      <c r="AL167" s="33"/>
      <c r="AM167" s="33"/>
      <c r="AN167" s="33"/>
      <c r="AO167" s="33"/>
      <c r="AP167" s="33"/>
      <c r="AQ167" s="33"/>
      <c r="AR167" s="28"/>
      <c r="AS167" s="30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1"/>
      <c r="BL167" s="29"/>
      <c r="BM167" s="30"/>
      <c r="BN167" s="29"/>
      <c r="BO167" s="29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</row>
    <row r="168" spans="1:130" s="21" customFormat="1" ht="12.95" customHeight="1" outlineLevel="1" x14ac:dyDescent="0.2">
      <c r="A168" s="43"/>
      <c r="B168" s="252" t="str">
        <f>IF(Eingruppierung!B177="","",Eingruppierung!B177)</f>
        <v/>
      </c>
      <c r="C168" s="253" t="str">
        <f>IF(Eingruppierung!C177="","",Eingruppierung!C177)</f>
        <v/>
      </c>
      <c r="D168" s="250" t="str">
        <f>IF(Eingruppierung!D177="","",Eingruppierung!D177)</f>
        <v/>
      </c>
      <c r="E168" s="248" t="str">
        <f>IF(Eingruppierung!E177="","",Eingruppierung!E177)</f>
        <v/>
      </c>
      <c r="F168" s="249" t="str">
        <f>IF(Eingruppierung!F177="","",Eingruppierung!F177)</f>
        <v/>
      </c>
      <c r="G168" s="248">
        <f>IF(Eingruppierung!G177="","",Eingruppierung!G177)</f>
        <v>0</v>
      </c>
      <c r="H168" s="247" t="str">
        <f>IF(Eingruppierung!H177="","",Eingruppierung!H177)</f>
        <v/>
      </c>
      <c r="I168" s="246" t="str">
        <f>IF(Eingruppierung!I177="","",Eingruppierung!I177)</f>
        <v/>
      </c>
      <c r="J168" s="245" t="str">
        <f>IF(Eingruppierung!J177="","",Eingruppierung!J177)</f>
        <v/>
      </c>
      <c r="K168" s="68" t="str">
        <f t="shared" si="9"/>
        <v/>
      </c>
      <c r="L168" s="244" t="str">
        <f>IF(Eingruppierung!L177="","",Eingruppierung!L177)</f>
        <v/>
      </c>
      <c r="M168" s="243" t="str">
        <f>IF(Eingruppierung!M177="","",Eingruppierung!M177)</f>
        <v/>
      </c>
      <c r="N168" s="243">
        <f>IF(Eingruppierung!N177="","",Eingruppierung!N177)</f>
        <v>0</v>
      </c>
      <c r="O168" s="84" t="str">
        <f>IF(Eingruppierung!O177="","",Eingruppierung!O177)</f>
        <v/>
      </c>
      <c r="P168" s="84" t="str">
        <f>IF(Eingruppierung!P177="","",Eingruppierung!P177)</f>
        <v/>
      </c>
      <c r="Q168" s="83" t="str">
        <f>IF(Eingruppierung!Q177="","",Eingruppierung!Q177)</f>
        <v>keine</v>
      </c>
      <c r="R168" s="82" t="str">
        <f>IF(Eingruppierung!R177="","",Eingruppierung!R177)</f>
        <v>Förderung</v>
      </c>
      <c r="S168" s="81">
        <f>IF(Eingruppierung!S177="","",Eingruppierung!S177)</f>
        <v>0</v>
      </c>
      <c r="T168" s="32"/>
      <c r="U168" s="36"/>
      <c r="V168" s="29"/>
      <c r="W168" s="33"/>
      <c r="X168" s="33"/>
      <c r="Y168" s="33"/>
      <c r="Z168" s="33"/>
      <c r="AA168" s="33"/>
      <c r="AB168" s="33"/>
      <c r="AC168" s="29"/>
      <c r="AD168" s="33"/>
      <c r="AE168" s="33"/>
      <c r="AF168" s="33"/>
      <c r="AG168" s="33"/>
      <c r="AH168" s="33"/>
      <c r="AI168" s="33"/>
      <c r="AJ168" s="29"/>
      <c r="AK168" s="29"/>
      <c r="AL168" s="33"/>
      <c r="AM168" s="33"/>
      <c r="AN168" s="33"/>
      <c r="AO168" s="33"/>
      <c r="AP168" s="33"/>
      <c r="AQ168" s="33"/>
      <c r="AR168" s="28"/>
      <c r="AS168" s="30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1"/>
      <c r="BL168" s="29"/>
      <c r="BM168" s="30"/>
      <c r="BN168" s="29"/>
      <c r="BO168" s="29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</row>
    <row r="169" spans="1:130" s="21" customFormat="1" ht="12.95" customHeight="1" outlineLevel="1" x14ac:dyDescent="0.2">
      <c r="A169" s="43"/>
      <c r="B169" s="252" t="str">
        <f>IF(Eingruppierung!B178="","",Eingruppierung!B178)</f>
        <v/>
      </c>
      <c r="C169" s="253" t="str">
        <f>IF(Eingruppierung!C178="","",Eingruppierung!C178)</f>
        <v/>
      </c>
      <c r="D169" s="250" t="str">
        <f>IF(Eingruppierung!D178="","",Eingruppierung!D178)</f>
        <v/>
      </c>
      <c r="E169" s="248" t="str">
        <f>IF(Eingruppierung!E178="","",Eingruppierung!E178)</f>
        <v/>
      </c>
      <c r="F169" s="249" t="str">
        <f>IF(Eingruppierung!F178="","",Eingruppierung!F178)</f>
        <v/>
      </c>
      <c r="G169" s="248">
        <f>IF(Eingruppierung!G178="","",Eingruppierung!G178)</f>
        <v>0</v>
      </c>
      <c r="H169" s="247" t="str">
        <f>IF(Eingruppierung!H178="","",Eingruppierung!H178)</f>
        <v/>
      </c>
      <c r="I169" s="246" t="str">
        <f>IF(Eingruppierung!I178="","",Eingruppierung!I178)</f>
        <v/>
      </c>
      <c r="J169" s="245" t="str">
        <f>IF(Eingruppierung!J178="","",Eingruppierung!J178)</f>
        <v/>
      </c>
      <c r="K169" s="68" t="str">
        <f t="shared" si="9"/>
        <v/>
      </c>
      <c r="L169" s="244" t="str">
        <f>IF(Eingruppierung!L178="","",Eingruppierung!L178)</f>
        <v/>
      </c>
      <c r="M169" s="243" t="str">
        <f>IF(Eingruppierung!M178="","",Eingruppierung!M178)</f>
        <v/>
      </c>
      <c r="N169" s="243">
        <f>IF(Eingruppierung!N178="","",Eingruppierung!N178)</f>
        <v>0</v>
      </c>
      <c r="O169" s="84" t="str">
        <f>IF(Eingruppierung!O178="","",Eingruppierung!O178)</f>
        <v/>
      </c>
      <c r="P169" s="84" t="str">
        <f>IF(Eingruppierung!P178="","",Eingruppierung!P178)</f>
        <v/>
      </c>
      <c r="Q169" s="83" t="str">
        <f>IF(Eingruppierung!Q178="","",Eingruppierung!Q178)</f>
        <v>keine</v>
      </c>
      <c r="R169" s="82" t="str">
        <f>IF(Eingruppierung!R178="","",Eingruppierung!R178)</f>
        <v>Förderung</v>
      </c>
      <c r="S169" s="81">
        <f>IF(Eingruppierung!S178="","",Eingruppierung!S178)</f>
        <v>0</v>
      </c>
      <c r="T169" s="32"/>
      <c r="U169" s="36"/>
      <c r="V169" s="29"/>
      <c r="W169" s="33"/>
      <c r="X169" s="33"/>
      <c r="Y169" s="33"/>
      <c r="Z169" s="33"/>
      <c r="AA169" s="33"/>
      <c r="AB169" s="33"/>
      <c r="AC169" s="29"/>
      <c r="AD169" s="33"/>
      <c r="AE169" s="33"/>
      <c r="AF169" s="33"/>
      <c r="AG169" s="33"/>
      <c r="AH169" s="33"/>
      <c r="AI169" s="33"/>
      <c r="AJ169" s="29"/>
      <c r="AK169" s="29"/>
      <c r="AL169" s="33"/>
      <c r="AM169" s="33"/>
      <c r="AN169" s="33"/>
      <c r="AO169" s="33"/>
      <c r="AP169" s="33"/>
      <c r="AQ169" s="33"/>
      <c r="AR169" s="28"/>
      <c r="AS169" s="30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1"/>
      <c r="BL169" s="29"/>
      <c r="BM169" s="30"/>
      <c r="BN169" s="29"/>
      <c r="BO169" s="29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</row>
    <row r="170" spans="1:130" s="21" customFormat="1" ht="12.95" customHeight="1" outlineLevel="1" x14ac:dyDescent="0.2">
      <c r="A170" s="43"/>
      <c r="B170" s="252" t="str">
        <f>IF(Eingruppierung!B179="","",Eingruppierung!B179)</f>
        <v/>
      </c>
      <c r="C170" s="251" t="str">
        <f>IF(Eingruppierung!C179="","",Eingruppierung!C179)</f>
        <v/>
      </c>
      <c r="D170" s="250" t="str">
        <f>IF(Eingruppierung!D179="","",Eingruppierung!D179)</f>
        <v/>
      </c>
      <c r="E170" s="248" t="str">
        <f>IF(Eingruppierung!E179="","",Eingruppierung!E179)</f>
        <v/>
      </c>
      <c r="F170" s="249" t="str">
        <f>IF(Eingruppierung!F179="","",Eingruppierung!F179)</f>
        <v/>
      </c>
      <c r="G170" s="248">
        <f>IF(Eingruppierung!G179="","",Eingruppierung!G179)</f>
        <v>0</v>
      </c>
      <c r="H170" s="247" t="str">
        <f>IF(Eingruppierung!H179="","",Eingruppierung!H179)</f>
        <v/>
      </c>
      <c r="I170" s="246" t="str">
        <f>IF(Eingruppierung!I179="","",Eingruppierung!I179)</f>
        <v/>
      </c>
      <c r="J170" s="245" t="str">
        <f>IF(Eingruppierung!J179="","",Eingruppierung!J179)</f>
        <v/>
      </c>
      <c r="K170" s="68" t="str">
        <f t="shared" si="9"/>
        <v/>
      </c>
      <c r="L170" s="244" t="str">
        <f>IF(Eingruppierung!L179="","",Eingruppierung!L179)</f>
        <v/>
      </c>
      <c r="M170" s="243" t="str">
        <f>IF(Eingruppierung!M179="","",Eingruppierung!M179)</f>
        <v/>
      </c>
      <c r="N170" s="243">
        <f>IF(Eingruppierung!N179="","",Eingruppierung!N179)</f>
        <v>0</v>
      </c>
      <c r="O170" s="84" t="str">
        <f>IF(Eingruppierung!O179="","",Eingruppierung!O179)</f>
        <v/>
      </c>
      <c r="P170" s="84" t="str">
        <f>IF(Eingruppierung!P179="","",Eingruppierung!P179)</f>
        <v/>
      </c>
      <c r="Q170" s="83" t="str">
        <f>IF(Eingruppierung!Q179="","",Eingruppierung!Q179)</f>
        <v>keine</v>
      </c>
      <c r="R170" s="82" t="str">
        <f>IF(Eingruppierung!R179="","",Eingruppierung!R179)</f>
        <v>Förderung</v>
      </c>
      <c r="S170" s="81">
        <f>IF(Eingruppierung!S179="","",Eingruppierung!S179)</f>
        <v>0</v>
      </c>
      <c r="T170" s="32"/>
      <c r="U170" s="36"/>
      <c r="V170" s="29"/>
      <c r="W170" s="33"/>
      <c r="X170" s="33"/>
      <c r="Y170" s="33"/>
      <c r="Z170" s="33"/>
      <c r="AA170" s="33"/>
      <c r="AB170" s="33"/>
      <c r="AC170" s="29"/>
      <c r="AD170" s="33"/>
      <c r="AE170" s="33"/>
      <c r="AF170" s="33"/>
      <c r="AG170" s="33"/>
      <c r="AH170" s="33"/>
      <c r="AI170" s="33"/>
      <c r="AJ170" s="29"/>
      <c r="AK170" s="29"/>
      <c r="AL170" s="33"/>
      <c r="AM170" s="33"/>
      <c r="AN170" s="33"/>
      <c r="AO170" s="33"/>
      <c r="AP170" s="33"/>
      <c r="AQ170" s="33"/>
      <c r="AR170" s="28"/>
      <c r="AS170" s="30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1"/>
      <c r="BL170" s="29"/>
      <c r="BM170" s="30"/>
      <c r="BN170" s="29"/>
      <c r="BO170" s="29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</row>
    <row r="171" spans="1:130" s="21" customFormat="1" ht="12.95" customHeight="1" outlineLevel="1" thickBot="1" x14ac:dyDescent="0.25">
      <c r="A171" s="43"/>
      <c r="B171" s="242" t="str">
        <f>IF(Eingruppierung!B180="","",Eingruppierung!B180)</f>
        <v/>
      </c>
      <c r="C171" s="241" t="str">
        <f>IF(Eingruppierung!C180="","",Eingruppierung!C180)</f>
        <v/>
      </c>
      <c r="D171" s="240" t="str">
        <f>IF(Eingruppierung!D180="","",Eingruppierung!D180)</f>
        <v/>
      </c>
      <c r="E171" s="238" t="str">
        <f>IF(Eingruppierung!E180="","",Eingruppierung!E180)</f>
        <v/>
      </c>
      <c r="F171" s="239" t="str">
        <f>IF(Eingruppierung!F180="","",Eingruppierung!F180)</f>
        <v/>
      </c>
      <c r="G171" s="238">
        <f>IF(Eingruppierung!G180="","",Eingruppierung!G180)</f>
        <v>0</v>
      </c>
      <c r="H171" s="237" t="str">
        <f>IF(Eingruppierung!H180="","",Eingruppierung!H180)</f>
        <v/>
      </c>
      <c r="I171" s="236" t="str">
        <f>IF(Eingruppierung!I180="","",Eingruppierung!I180)</f>
        <v/>
      </c>
      <c r="J171" s="235" t="str">
        <f>IF(Eingruppierung!J180="","",Eingruppierung!J180)</f>
        <v/>
      </c>
      <c r="K171" s="68" t="str">
        <f t="shared" si="9"/>
        <v/>
      </c>
      <c r="L171" s="234" t="str">
        <f>IF(Eingruppierung!L180="","",Eingruppierung!L180)</f>
        <v/>
      </c>
      <c r="M171" s="233" t="str">
        <f>IF(Eingruppierung!M180="","",Eingruppierung!M180)</f>
        <v/>
      </c>
      <c r="N171" s="233">
        <f>IF(Eingruppierung!N180="","",Eingruppierung!N180)</f>
        <v>0</v>
      </c>
      <c r="O171" s="65" t="str">
        <f>IF(Eingruppierung!O180="","",Eingruppierung!O180)</f>
        <v/>
      </c>
      <c r="P171" s="65" t="str">
        <f>IF(Eingruppierung!P180="","",Eingruppierung!P180)</f>
        <v/>
      </c>
      <c r="Q171" s="64" t="str">
        <f>IF(Eingruppierung!Q180="","",Eingruppierung!Q180)</f>
        <v>keine</v>
      </c>
      <c r="R171" s="63" t="str">
        <f>IF(Eingruppierung!R180="","",Eingruppierung!R180)</f>
        <v>Förderung</v>
      </c>
      <c r="S171" s="62">
        <f>IF(Eingruppierung!S180="","",Eingruppierung!S180)</f>
        <v>0</v>
      </c>
      <c r="T171" s="32"/>
      <c r="U171" s="36"/>
      <c r="V171" s="29"/>
      <c r="W171" s="33"/>
      <c r="X171" s="33"/>
      <c r="Y171" s="33"/>
      <c r="Z171" s="33"/>
      <c r="AA171" s="33"/>
      <c r="AB171" s="33"/>
      <c r="AC171" s="29"/>
      <c r="AD171" s="33"/>
      <c r="AE171" s="33"/>
      <c r="AF171" s="33"/>
      <c r="AG171" s="33"/>
      <c r="AH171" s="33"/>
      <c r="AI171" s="33"/>
      <c r="AJ171" s="29"/>
      <c r="AK171" s="29"/>
      <c r="AL171" s="33"/>
      <c r="AM171" s="33"/>
      <c r="AN171" s="33"/>
      <c r="AO171" s="33"/>
      <c r="AP171" s="33"/>
      <c r="AQ171" s="33"/>
      <c r="AR171" s="28"/>
      <c r="AS171" s="30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1"/>
      <c r="BL171" s="29"/>
      <c r="BM171" s="30"/>
      <c r="BN171" s="29"/>
      <c r="BO171" s="29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</row>
    <row r="172" spans="1:130" s="21" customFormat="1" x14ac:dyDescent="0.2">
      <c r="E172" s="23"/>
      <c r="F172" s="27"/>
      <c r="G172" s="23"/>
      <c r="I172" s="23"/>
      <c r="K172" s="614"/>
      <c r="L172" s="614"/>
      <c r="M172" s="614"/>
      <c r="N172" s="614"/>
      <c r="O172" s="614"/>
      <c r="P172" s="26"/>
      <c r="Q172" s="26"/>
      <c r="R172" s="26"/>
      <c r="S172" s="20"/>
      <c r="T172" s="26"/>
    </row>
    <row r="173" spans="1:130" s="21" customFormat="1" x14ac:dyDescent="0.2">
      <c r="E173" s="23"/>
      <c r="F173" s="27"/>
      <c r="G173" s="23"/>
      <c r="I173" s="23"/>
      <c r="K173" s="28"/>
      <c r="O173" s="26"/>
      <c r="P173" s="26"/>
      <c r="Q173" s="26"/>
      <c r="R173" s="26"/>
      <c r="S173" s="20"/>
      <c r="T173" s="26"/>
    </row>
    <row r="174" spans="1:130" s="21" customFormat="1" x14ac:dyDescent="0.2">
      <c r="E174" s="23"/>
      <c r="F174" s="27"/>
      <c r="G174" s="23"/>
      <c r="I174" s="23"/>
      <c r="K174" s="28"/>
      <c r="O174" s="26"/>
      <c r="P174" s="26"/>
      <c r="Q174" s="26"/>
      <c r="R174" s="26"/>
      <c r="S174" s="20"/>
      <c r="T174" s="26"/>
    </row>
    <row r="175" spans="1:130" s="21" customFormat="1" x14ac:dyDescent="0.2">
      <c r="E175" s="23"/>
      <c r="F175" s="27"/>
      <c r="G175" s="23"/>
      <c r="I175" s="23"/>
      <c r="K175" s="28"/>
      <c r="O175" s="26"/>
      <c r="P175" s="26"/>
      <c r="Q175" s="26"/>
      <c r="R175" s="26"/>
      <c r="S175" s="20"/>
      <c r="T175" s="26"/>
    </row>
    <row r="176" spans="1:130" s="21" customFormat="1" x14ac:dyDescent="0.2">
      <c r="E176" s="23"/>
      <c r="F176" s="27"/>
      <c r="G176" s="23"/>
      <c r="I176" s="23"/>
      <c r="K176" s="28"/>
      <c r="O176" s="26"/>
      <c r="P176" s="26"/>
      <c r="Q176" s="26"/>
      <c r="R176" s="26"/>
      <c r="S176" s="20"/>
      <c r="T176" s="26"/>
    </row>
    <row r="177" spans="5:20" s="21" customFormat="1" x14ac:dyDescent="0.2">
      <c r="E177" s="23"/>
      <c r="F177" s="27"/>
      <c r="G177" s="23"/>
      <c r="I177" s="23"/>
      <c r="K177" s="28"/>
      <c r="O177" s="26"/>
      <c r="P177" s="26"/>
      <c r="Q177" s="26"/>
      <c r="R177" s="26"/>
      <c r="S177" s="20"/>
      <c r="T177" s="26"/>
    </row>
    <row r="178" spans="5:20" s="21" customFormat="1" x14ac:dyDescent="0.2">
      <c r="E178" s="23"/>
      <c r="F178" s="27"/>
      <c r="G178" s="23"/>
      <c r="I178" s="23"/>
      <c r="K178" s="28"/>
      <c r="O178" s="26"/>
      <c r="P178" s="26"/>
      <c r="Q178" s="26"/>
      <c r="R178" s="26"/>
      <c r="S178" s="20"/>
      <c r="T178" s="26"/>
    </row>
    <row r="179" spans="5:20" s="21" customFormat="1" x14ac:dyDescent="0.2">
      <c r="E179" s="23"/>
      <c r="F179" s="27"/>
      <c r="G179" s="23"/>
      <c r="I179" s="23"/>
      <c r="O179" s="26"/>
      <c r="P179" s="26"/>
      <c r="Q179" s="26"/>
      <c r="R179" s="26"/>
      <c r="S179" s="20"/>
      <c r="T179" s="26"/>
    </row>
    <row r="180" spans="5:20" s="21" customFormat="1" x14ac:dyDescent="0.2">
      <c r="E180" s="23"/>
      <c r="F180" s="27"/>
      <c r="G180" s="23"/>
      <c r="I180" s="23"/>
      <c r="O180" s="26"/>
      <c r="P180" s="26"/>
      <c r="Q180" s="26"/>
      <c r="R180" s="26"/>
      <c r="S180" s="20"/>
      <c r="T180" s="26"/>
    </row>
    <row r="181" spans="5:20" s="21" customFormat="1" x14ac:dyDescent="0.2">
      <c r="E181" s="23"/>
      <c r="F181" s="27"/>
      <c r="G181" s="23"/>
      <c r="I181" s="23"/>
      <c r="O181" s="26"/>
      <c r="P181" s="26"/>
      <c r="Q181" s="26"/>
      <c r="R181" s="26"/>
      <c r="S181" s="20"/>
      <c r="T181" s="26"/>
    </row>
    <row r="182" spans="5:20" s="21" customFormat="1" x14ac:dyDescent="0.2">
      <c r="E182" s="23"/>
      <c r="F182" s="27"/>
      <c r="G182" s="23"/>
      <c r="I182" s="23"/>
      <c r="O182" s="26"/>
      <c r="P182" s="26"/>
      <c r="Q182" s="26"/>
      <c r="R182" s="26"/>
      <c r="S182" s="20"/>
      <c r="T182" s="26"/>
    </row>
    <row r="183" spans="5:20" s="21" customFormat="1" x14ac:dyDescent="0.2">
      <c r="E183" s="23"/>
      <c r="F183" s="27"/>
      <c r="G183" s="23"/>
      <c r="I183" s="23"/>
      <c r="O183" s="26"/>
      <c r="P183" s="26"/>
      <c r="Q183" s="26"/>
      <c r="R183" s="26"/>
      <c r="S183" s="20"/>
      <c r="T183" s="26"/>
    </row>
    <row r="184" spans="5:20" s="21" customFormat="1" x14ac:dyDescent="0.2">
      <c r="E184" s="23"/>
      <c r="F184" s="27"/>
      <c r="G184" s="23"/>
      <c r="I184" s="23"/>
      <c r="O184" s="26"/>
      <c r="P184" s="26"/>
      <c r="Q184" s="26"/>
      <c r="R184" s="26"/>
      <c r="S184" s="20"/>
      <c r="T184" s="26"/>
    </row>
  </sheetData>
  <sheetProtection password="C483" sheet="1" objects="1" scenarios="1" selectLockedCells="1"/>
  <dataConsolidate/>
  <mergeCells count="81">
    <mergeCell ref="S16:S17"/>
    <mergeCell ref="O12:R12"/>
    <mergeCell ref="O13:R13"/>
    <mergeCell ref="O14:R14"/>
    <mergeCell ref="O15:R15"/>
    <mergeCell ref="O16:R17"/>
    <mergeCell ref="B10:C10"/>
    <mergeCell ref="K10:L10"/>
    <mergeCell ref="B11:C11"/>
    <mergeCell ref="K11:L11"/>
    <mergeCell ref="M11:N11"/>
    <mergeCell ref="K5:P6"/>
    <mergeCell ref="K7:N7"/>
    <mergeCell ref="K8:P8"/>
    <mergeCell ref="O10:S10"/>
    <mergeCell ref="O11:R11"/>
    <mergeCell ref="B12:C12"/>
    <mergeCell ref="K12:L12"/>
    <mergeCell ref="M12:N12"/>
    <mergeCell ref="B13:C13"/>
    <mergeCell ref="K13:L13"/>
    <mergeCell ref="M13:N13"/>
    <mergeCell ref="B14:C14"/>
    <mergeCell ref="K14:L14"/>
    <mergeCell ref="M14:N14"/>
    <mergeCell ref="B15:C15"/>
    <mergeCell ref="K15:L15"/>
    <mergeCell ref="M15:N15"/>
    <mergeCell ref="B16:C16"/>
    <mergeCell ref="K16:L16"/>
    <mergeCell ref="M16:N16"/>
    <mergeCell ref="B17:C17"/>
    <mergeCell ref="K17:L17"/>
    <mergeCell ref="M17:N17"/>
    <mergeCell ref="B18:C18"/>
    <mergeCell ref="K18:L18"/>
    <mergeCell ref="M18:N18"/>
    <mergeCell ref="B19:C19"/>
    <mergeCell ref="K19:L19"/>
    <mergeCell ref="M19:N19"/>
    <mergeCell ref="B20:C20"/>
    <mergeCell ref="K20:L20"/>
    <mergeCell ref="M20:N20"/>
    <mergeCell ref="G21:J21"/>
    <mergeCell ref="K21:L21"/>
    <mergeCell ref="M21:N21"/>
    <mergeCell ref="K52:O52"/>
    <mergeCell ref="K37:O37"/>
    <mergeCell ref="B38:C38"/>
    <mergeCell ref="D38:M38"/>
    <mergeCell ref="O21:P21"/>
    <mergeCell ref="I22:N22"/>
    <mergeCell ref="O22:P22"/>
    <mergeCell ref="B23:C23"/>
    <mergeCell ref="D23:M23"/>
    <mergeCell ref="D98:M98"/>
    <mergeCell ref="K82:O82"/>
    <mergeCell ref="B83:C83"/>
    <mergeCell ref="D83:M83"/>
    <mergeCell ref="K97:O97"/>
    <mergeCell ref="H5:I5"/>
    <mergeCell ref="B9:D9"/>
    <mergeCell ref="K157:O157"/>
    <mergeCell ref="B158:C158"/>
    <mergeCell ref="D158:M158"/>
    <mergeCell ref="K142:O142"/>
    <mergeCell ref="B143:C143"/>
    <mergeCell ref="D143:M143"/>
    <mergeCell ref="K127:O127"/>
    <mergeCell ref="K67:O67"/>
    <mergeCell ref="B68:C68"/>
    <mergeCell ref="D68:M68"/>
    <mergeCell ref="B53:C53"/>
    <mergeCell ref="D53:M53"/>
    <mergeCell ref="B128:C128"/>
    <mergeCell ref="B98:C98"/>
    <mergeCell ref="D128:M128"/>
    <mergeCell ref="K112:O112"/>
    <mergeCell ref="B113:C113"/>
    <mergeCell ref="D113:M113"/>
    <mergeCell ref="K172:O172"/>
  </mergeCells>
  <conditionalFormatting sqref="K5">
    <cfRule type="expression" dxfId="38" priority="22">
      <formula>#REF!=1</formula>
    </cfRule>
  </conditionalFormatting>
  <conditionalFormatting sqref="A97 A157 A142 A127 A112 V97:XFD97 V157:XFD157 V142:XFD142 V127:XFD127 V112:XFD112">
    <cfRule type="expression" dxfId="37" priority="21">
      <formula>#REF!=1</formula>
    </cfRule>
  </conditionalFormatting>
  <conditionalFormatting sqref="BK52:BO52 AD52:AQ52">
    <cfRule type="expression" dxfId="36" priority="20">
      <formula>#REF!=1</formula>
    </cfRule>
  </conditionalFormatting>
  <conditionalFormatting sqref="AY52">
    <cfRule type="expression" dxfId="35" priority="19">
      <formula>#REF!=1</formula>
    </cfRule>
  </conditionalFormatting>
  <conditionalFormatting sqref="BE52">
    <cfRule type="expression" dxfId="34" priority="18">
      <formula>#REF!=1</formula>
    </cfRule>
  </conditionalFormatting>
  <conditionalFormatting sqref="B97:J97 P97:U97">
    <cfRule type="expression" dxfId="33" priority="17">
      <formula>#REF!=1</formula>
    </cfRule>
  </conditionalFormatting>
  <conditionalFormatting sqref="B112:J112 P112:U112">
    <cfRule type="expression" dxfId="32" priority="16">
      <formula>#REF!=1</formula>
    </cfRule>
  </conditionalFormatting>
  <conditionalFormatting sqref="B127:J127 P127:U127">
    <cfRule type="expression" dxfId="31" priority="15">
      <formula>#REF!=1</formula>
    </cfRule>
  </conditionalFormatting>
  <conditionalFormatting sqref="B142:J142 P142:U142">
    <cfRule type="expression" dxfId="30" priority="14">
      <formula>#REF!=1</formula>
    </cfRule>
  </conditionalFormatting>
  <conditionalFormatting sqref="B157:J157 P157:U157">
    <cfRule type="expression" dxfId="29" priority="13">
      <formula>#REF!=1</formula>
    </cfRule>
  </conditionalFormatting>
  <conditionalFormatting sqref="U52">
    <cfRule type="expression" dxfId="28" priority="12">
      <formula>#REF!=1</formula>
    </cfRule>
  </conditionalFormatting>
  <conditionalFormatting sqref="U67">
    <cfRule type="expression" dxfId="27" priority="11">
      <formula>#REF!=1</formula>
    </cfRule>
  </conditionalFormatting>
  <conditionalFormatting sqref="U82">
    <cfRule type="expression" dxfId="26" priority="10">
      <formula>#REF!=1</formula>
    </cfRule>
  </conditionalFormatting>
  <conditionalFormatting sqref="B26:C36 K26:U36 T41:U51 T56:U66 T71:U81 T86:U96 T101:U111 T116:U126 T131:U141 T146:U156 T161:U171">
    <cfRule type="expression" dxfId="25" priority="23">
      <formula>#REF!=1</formula>
    </cfRule>
  </conditionalFormatting>
  <conditionalFormatting sqref="B41:C51 K41:S51">
    <cfRule type="expression" dxfId="24" priority="9">
      <formula>#REF!=1</formula>
    </cfRule>
  </conditionalFormatting>
  <conditionalFormatting sqref="B56:C66 K56:S66">
    <cfRule type="expression" dxfId="23" priority="8">
      <formula>#REF!=1</formula>
    </cfRule>
  </conditionalFormatting>
  <conditionalFormatting sqref="B71:C81 K71:S81">
    <cfRule type="expression" dxfId="22" priority="7">
      <formula>#REF!=1</formula>
    </cfRule>
  </conditionalFormatting>
  <conditionalFormatting sqref="B86:C96 K86:S96">
    <cfRule type="expression" dxfId="21" priority="6">
      <formula>#REF!=1</formula>
    </cfRule>
  </conditionalFormatting>
  <conditionalFormatting sqref="B101:C111 K101:S111">
    <cfRule type="expression" dxfId="20" priority="5">
      <formula>#REF!=1</formula>
    </cfRule>
  </conditionalFormatting>
  <conditionalFormatting sqref="B116:C126 K116:S126">
    <cfRule type="expression" dxfId="19" priority="4">
      <formula>#REF!=1</formula>
    </cfRule>
  </conditionalFormatting>
  <conditionalFormatting sqref="B131:C141 K131:S141">
    <cfRule type="expression" dxfId="18" priority="3">
      <formula>#REF!=1</formula>
    </cfRule>
  </conditionalFormatting>
  <conditionalFormatting sqref="B146:C156 K146:S156">
    <cfRule type="expression" dxfId="17" priority="2">
      <formula>#REF!=1</formula>
    </cfRule>
  </conditionalFormatting>
  <conditionalFormatting sqref="B161:C171 K161:S171">
    <cfRule type="expression" dxfId="16" priority="1">
      <formula>#REF!=1</formula>
    </cfRule>
  </conditionalFormatting>
  <pageMargins left="0.25" right="0.25" top="0.75" bottom="0.75" header="0.3" footer="0.3"/>
  <pageSetup paperSize="9" scale="77" fitToHeight="0" orientation="landscape" r:id="rId1"/>
  <headerFooter>
    <oddFooter>&amp;C 
Seite &amp;P von &amp;N</oddFooter>
  </headerFooter>
  <rowBreaks count="5" manualBreakCount="5">
    <brk id="37" min="1" max="18" man="1"/>
    <brk id="67" min="1" max="18" man="1"/>
    <brk id="97" min="1" max="18" man="1"/>
    <brk id="127" min="1" max="18" man="1"/>
    <brk id="157" min="1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BQ245"/>
  <sheetViews>
    <sheetView topLeftCell="A47" zoomScaleNormal="100" workbookViewId="0">
      <selection activeCell="F74" sqref="F74"/>
    </sheetView>
  </sheetViews>
  <sheetFormatPr baseColWidth="10" defaultRowHeight="12.75" x14ac:dyDescent="0.2"/>
  <cols>
    <col min="1" max="1" width="11" style="276" customWidth="1"/>
    <col min="2" max="2" width="9.875" style="275" bestFit="1" customWidth="1"/>
    <col min="3" max="3" width="10" style="275" customWidth="1"/>
    <col min="4" max="4" width="12.375" style="275" bestFit="1" customWidth="1"/>
    <col min="5" max="5" width="9.875" style="275" customWidth="1"/>
    <col min="6" max="6" width="11.125" style="275" customWidth="1"/>
    <col min="7" max="7" width="10" style="275" bestFit="1" customWidth="1"/>
    <col min="8" max="8" width="10.25" style="275" customWidth="1"/>
    <col min="9" max="9" width="10" style="275" bestFit="1" customWidth="1"/>
    <col min="10" max="11" width="10.5" style="275" bestFit="1" customWidth="1"/>
    <col min="12" max="12" width="11" style="275"/>
    <col min="13" max="13" width="13.875" style="275" customWidth="1"/>
    <col min="14" max="16" width="11" style="275"/>
    <col min="17" max="17" width="15.125" style="275" customWidth="1"/>
    <col min="18" max="22" width="11" style="275"/>
    <col min="23" max="31" width="10" style="275" customWidth="1"/>
    <col min="32" max="16384" width="11" style="275"/>
  </cols>
  <sheetData>
    <row r="1" spans="1:69" ht="13.5" thickBot="1" x14ac:dyDescent="0.25">
      <c r="A1" s="330" t="s">
        <v>371</v>
      </c>
      <c r="B1" s="329"/>
      <c r="C1" s="329"/>
      <c r="D1" s="329"/>
      <c r="E1" s="329"/>
      <c r="F1" s="329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</row>
    <row r="2" spans="1:69" ht="48.75" thickBot="1" x14ac:dyDescent="0.25">
      <c r="B2" s="326"/>
      <c r="C2" s="691" t="s">
        <v>363</v>
      </c>
      <c r="D2" s="691" t="s">
        <v>370</v>
      </c>
      <c r="E2" s="328" t="s">
        <v>369</v>
      </c>
      <c r="F2" s="326"/>
      <c r="G2" s="693" t="s">
        <v>363</v>
      </c>
      <c r="H2" s="693" t="s">
        <v>362</v>
      </c>
      <c r="I2" s="327" t="s">
        <v>368</v>
      </c>
      <c r="J2" s="326"/>
      <c r="K2" s="326"/>
      <c r="L2" s="326"/>
      <c r="M2" s="326"/>
      <c r="N2" s="326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</row>
    <row r="3" spans="1:69" ht="66" customHeight="1" x14ac:dyDescent="0.2">
      <c r="A3" s="325" t="s">
        <v>367</v>
      </c>
      <c r="B3" s="323"/>
      <c r="C3" s="694"/>
      <c r="D3" s="694"/>
      <c r="E3" s="695" t="s">
        <v>366</v>
      </c>
      <c r="F3" s="323"/>
      <c r="G3" s="693"/>
      <c r="H3" s="693"/>
      <c r="I3" s="697" t="s">
        <v>365</v>
      </c>
      <c r="J3" s="323"/>
      <c r="K3" s="691" t="s">
        <v>363</v>
      </c>
      <c r="L3" s="691" t="s">
        <v>362</v>
      </c>
      <c r="M3" s="324" t="s">
        <v>364</v>
      </c>
      <c r="N3" s="323"/>
      <c r="O3" s="693" t="s">
        <v>363</v>
      </c>
      <c r="P3" s="693" t="s">
        <v>362</v>
      </c>
      <c r="Q3" s="689" t="s">
        <v>361</v>
      </c>
      <c r="R3" s="291"/>
      <c r="S3" s="693" t="s">
        <v>336</v>
      </c>
      <c r="T3" s="693" t="s">
        <v>335</v>
      </c>
      <c r="U3" s="693" t="s">
        <v>334</v>
      </c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</row>
    <row r="4" spans="1:69" s="317" customFormat="1" ht="15" thickBot="1" x14ac:dyDescent="0.25">
      <c r="A4" s="322" t="s">
        <v>360</v>
      </c>
      <c r="B4" s="320"/>
      <c r="C4" s="692"/>
      <c r="D4" s="692"/>
      <c r="E4" s="696"/>
      <c r="F4" s="320"/>
      <c r="G4" s="693"/>
      <c r="H4" s="693"/>
      <c r="I4" s="698"/>
      <c r="J4" s="320"/>
      <c r="K4" s="692"/>
      <c r="L4" s="692"/>
      <c r="M4" s="321" t="s">
        <v>359</v>
      </c>
      <c r="N4" s="320"/>
      <c r="O4" s="693"/>
      <c r="P4" s="693"/>
      <c r="Q4" s="690"/>
      <c r="R4" s="318"/>
      <c r="S4" s="693"/>
      <c r="T4" s="693"/>
      <c r="U4" s="693"/>
      <c r="V4" s="318"/>
      <c r="W4" s="319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</row>
    <row r="5" spans="1:69" ht="51.75" thickBot="1" x14ac:dyDescent="0.25">
      <c r="A5" s="310" t="s">
        <v>358</v>
      </c>
      <c r="B5" s="308"/>
      <c r="C5" s="297" t="s">
        <v>357</v>
      </c>
      <c r="D5" s="286" t="s">
        <v>356</v>
      </c>
      <c r="E5" s="309">
        <v>22192.6</v>
      </c>
      <c r="F5" s="308"/>
      <c r="G5" s="297" t="s">
        <v>355</v>
      </c>
      <c r="H5" s="286" t="s">
        <v>354</v>
      </c>
      <c r="I5" s="309" t="s">
        <v>353</v>
      </c>
      <c r="J5" s="308"/>
      <c r="K5" s="297" t="s">
        <v>351</v>
      </c>
      <c r="L5" s="286" t="s">
        <v>352</v>
      </c>
      <c r="M5" s="285">
        <v>18.64</v>
      </c>
      <c r="N5" s="308"/>
      <c r="O5" s="297" t="s">
        <v>351</v>
      </c>
      <c r="P5" s="286" t="s">
        <v>350</v>
      </c>
      <c r="Q5" s="285">
        <v>21.81</v>
      </c>
      <c r="R5" s="291"/>
      <c r="S5" s="297" t="s">
        <v>305</v>
      </c>
      <c r="T5" s="286" t="s">
        <v>304</v>
      </c>
      <c r="U5" s="285">
        <v>18.45</v>
      </c>
      <c r="V5" s="291"/>
      <c r="W5" s="316"/>
      <c r="X5" s="307"/>
      <c r="Y5" s="307"/>
      <c r="Z5" s="307"/>
      <c r="AA5" s="307"/>
      <c r="AB5" s="307"/>
      <c r="AC5" s="307"/>
      <c r="AD5" s="307"/>
      <c r="AE5" s="307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</row>
    <row r="6" spans="1:69" ht="39" thickBot="1" x14ac:dyDescent="0.25">
      <c r="A6" s="310" t="s">
        <v>349</v>
      </c>
      <c r="B6" s="308"/>
      <c r="C6" s="287" t="s">
        <v>348</v>
      </c>
      <c r="D6" s="286" t="s">
        <v>347</v>
      </c>
      <c r="E6" s="311">
        <v>24052.98</v>
      </c>
      <c r="F6" s="308"/>
      <c r="G6" s="287" t="s">
        <v>348</v>
      </c>
      <c r="H6" s="286" t="s">
        <v>347</v>
      </c>
      <c r="I6" s="311">
        <v>28783.71</v>
      </c>
      <c r="J6" s="308"/>
      <c r="K6" s="287" t="s">
        <v>348</v>
      </c>
      <c r="L6" s="286" t="s">
        <v>347</v>
      </c>
      <c r="M6" s="285">
        <v>20.21</v>
      </c>
      <c r="N6" s="308"/>
      <c r="O6" s="287" t="s">
        <v>348</v>
      </c>
      <c r="P6" s="286" t="s">
        <v>347</v>
      </c>
      <c r="Q6" s="285">
        <v>22.91</v>
      </c>
      <c r="R6" s="291"/>
      <c r="S6" s="287" t="s">
        <v>303</v>
      </c>
      <c r="T6" s="286" t="s">
        <v>302</v>
      </c>
      <c r="U6" s="285">
        <v>19.21</v>
      </c>
      <c r="V6" s="291"/>
      <c r="W6" s="316"/>
      <c r="X6" s="307"/>
      <c r="Y6" s="307"/>
      <c r="Z6" s="307"/>
      <c r="AA6" s="307"/>
      <c r="AB6" s="307"/>
      <c r="AC6" s="307"/>
      <c r="AD6" s="307"/>
      <c r="AE6" s="307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</row>
    <row r="7" spans="1:69" ht="51.75" thickBot="1" x14ac:dyDescent="0.25">
      <c r="A7" s="310" t="s">
        <v>346</v>
      </c>
      <c r="B7" s="308"/>
      <c r="C7" s="287" t="s">
        <v>345</v>
      </c>
      <c r="D7" s="286" t="s">
        <v>344</v>
      </c>
      <c r="E7" s="311">
        <v>24410.74</v>
      </c>
      <c r="F7" s="308"/>
      <c r="G7" s="287" t="s">
        <v>345</v>
      </c>
      <c r="H7" s="286" t="s">
        <v>344</v>
      </c>
      <c r="I7" s="311">
        <v>30365.42</v>
      </c>
      <c r="J7" s="308"/>
      <c r="K7" s="287" t="s">
        <v>345</v>
      </c>
      <c r="L7" s="286" t="s">
        <v>344</v>
      </c>
      <c r="M7" s="285">
        <v>20.54</v>
      </c>
      <c r="N7" s="308"/>
      <c r="O7" s="287" t="s">
        <v>345</v>
      </c>
      <c r="P7" s="286" t="s">
        <v>344</v>
      </c>
      <c r="Q7" s="285">
        <v>24.07</v>
      </c>
      <c r="R7" s="291"/>
      <c r="S7" s="287" t="s">
        <v>301</v>
      </c>
      <c r="T7" s="286" t="s">
        <v>300</v>
      </c>
      <c r="U7" s="285">
        <v>17.04</v>
      </c>
      <c r="V7" s="291"/>
      <c r="W7" s="316"/>
      <c r="X7" s="307"/>
      <c r="Y7" s="307"/>
      <c r="Z7" s="307"/>
      <c r="AA7" s="307"/>
      <c r="AB7" s="307"/>
      <c r="AC7" s="307"/>
      <c r="AD7" s="307"/>
      <c r="AE7" s="307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</row>
    <row r="8" spans="1:69" ht="39" thickBot="1" x14ac:dyDescent="0.25">
      <c r="A8" s="310" t="s">
        <v>343</v>
      </c>
      <c r="B8" s="308"/>
      <c r="C8" s="287" t="s">
        <v>342</v>
      </c>
      <c r="D8" s="286" t="s">
        <v>341</v>
      </c>
      <c r="E8" s="309">
        <v>25698.7</v>
      </c>
      <c r="F8" s="308"/>
      <c r="G8" s="287" t="s">
        <v>342</v>
      </c>
      <c r="H8" s="286" t="s">
        <v>341</v>
      </c>
      <c r="I8" s="309">
        <v>31419.94</v>
      </c>
      <c r="J8" s="308"/>
      <c r="K8" s="287" t="s">
        <v>342</v>
      </c>
      <c r="L8" s="286" t="s">
        <v>341</v>
      </c>
      <c r="M8" s="285">
        <v>21.57</v>
      </c>
      <c r="N8" s="308"/>
      <c r="O8" s="287" t="s">
        <v>342</v>
      </c>
      <c r="P8" s="286" t="s">
        <v>341</v>
      </c>
      <c r="Q8" s="285">
        <v>25.87</v>
      </c>
      <c r="R8" s="291"/>
      <c r="S8" s="287" t="s">
        <v>299</v>
      </c>
      <c r="T8" s="286" t="s">
        <v>298</v>
      </c>
      <c r="U8" s="285">
        <v>19.47</v>
      </c>
      <c r="V8" s="291"/>
      <c r="W8" s="315" t="s">
        <v>340</v>
      </c>
      <c r="X8" s="307"/>
      <c r="Y8" s="307"/>
      <c r="Z8" s="307"/>
      <c r="AA8" s="307"/>
      <c r="AB8" s="307"/>
      <c r="AC8" s="307"/>
      <c r="AD8" s="307"/>
      <c r="AE8" s="307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</row>
    <row r="9" spans="1:69" ht="39" thickBot="1" x14ac:dyDescent="0.25">
      <c r="A9" s="310" t="s">
        <v>339</v>
      </c>
      <c r="B9" s="308"/>
      <c r="C9" s="287" t="s">
        <v>338</v>
      </c>
      <c r="D9" s="286" t="s">
        <v>337</v>
      </c>
      <c r="E9" s="309">
        <v>26843.68</v>
      </c>
      <c r="F9" s="308"/>
      <c r="G9" s="287" t="s">
        <v>338</v>
      </c>
      <c r="H9" s="286" t="s">
        <v>337</v>
      </c>
      <c r="I9" s="309">
        <v>32775.67</v>
      </c>
      <c r="J9" s="308"/>
      <c r="K9" s="287" t="s">
        <v>338</v>
      </c>
      <c r="L9" s="286" t="s">
        <v>337</v>
      </c>
      <c r="M9" s="285">
        <v>22.55</v>
      </c>
      <c r="N9" s="308"/>
      <c r="O9" s="287" t="s">
        <v>338</v>
      </c>
      <c r="P9" s="286" t="s">
        <v>337</v>
      </c>
      <c r="Q9" s="285">
        <v>27.74</v>
      </c>
      <c r="R9" s="291"/>
      <c r="S9" s="287" t="s">
        <v>297</v>
      </c>
      <c r="T9" s="286" t="s">
        <v>296</v>
      </c>
      <c r="U9" s="285">
        <v>21.6</v>
      </c>
      <c r="V9" s="291"/>
      <c r="W9" s="314" t="s">
        <v>336</v>
      </c>
      <c r="X9" s="313" t="s">
        <v>335</v>
      </c>
      <c r="Y9" s="312" t="s">
        <v>334</v>
      </c>
      <c r="Z9" s="307"/>
      <c r="AA9" s="307"/>
      <c r="AB9" s="307"/>
      <c r="AC9" s="307"/>
      <c r="AD9" s="307"/>
      <c r="AE9" s="307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</row>
    <row r="10" spans="1:69" ht="64.5" thickBot="1" x14ac:dyDescent="0.25">
      <c r="A10" s="310" t="s">
        <v>333</v>
      </c>
      <c r="B10" s="308"/>
      <c r="C10" s="287" t="s">
        <v>332</v>
      </c>
      <c r="D10" s="286" t="s">
        <v>331</v>
      </c>
      <c r="E10" s="309">
        <v>27344.52</v>
      </c>
      <c r="F10" s="308"/>
      <c r="G10" s="287" t="s">
        <v>332</v>
      </c>
      <c r="H10" s="286" t="s">
        <v>331</v>
      </c>
      <c r="I10" s="309">
        <v>33905.43</v>
      </c>
      <c r="J10" s="308"/>
      <c r="K10" s="287" t="s">
        <v>332</v>
      </c>
      <c r="L10" s="286" t="s">
        <v>331</v>
      </c>
      <c r="M10" s="285">
        <v>22.98</v>
      </c>
      <c r="N10" s="308"/>
      <c r="O10" s="287" t="s">
        <v>332</v>
      </c>
      <c r="P10" s="286" t="s">
        <v>331</v>
      </c>
      <c r="Q10" s="285">
        <v>27.94</v>
      </c>
      <c r="R10" s="291"/>
      <c r="S10" s="287" t="s">
        <v>294</v>
      </c>
      <c r="T10" s="286" t="s">
        <v>295</v>
      </c>
      <c r="U10" s="285">
        <v>23.58</v>
      </c>
      <c r="V10" s="291"/>
      <c r="W10" s="287" t="s">
        <v>278</v>
      </c>
      <c r="X10" s="286" t="s">
        <v>277</v>
      </c>
      <c r="Y10" s="285">
        <v>23.56</v>
      </c>
      <c r="Z10" s="307"/>
      <c r="AA10" s="307"/>
      <c r="AB10" s="307"/>
      <c r="AC10" s="307"/>
      <c r="AD10" s="307"/>
      <c r="AE10" s="307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</row>
    <row r="11" spans="1:69" ht="64.5" customHeight="1" thickBot="1" x14ac:dyDescent="0.25">
      <c r="A11" s="310" t="s">
        <v>330</v>
      </c>
      <c r="B11" s="308"/>
      <c r="C11" s="287" t="s">
        <v>328</v>
      </c>
      <c r="D11" s="286" t="s">
        <v>327</v>
      </c>
      <c r="E11" s="309">
        <v>29204.91</v>
      </c>
      <c r="F11" s="308"/>
      <c r="G11" s="287" t="s">
        <v>328</v>
      </c>
      <c r="H11" s="286" t="s">
        <v>327</v>
      </c>
      <c r="I11" s="309">
        <v>35562.379999999997</v>
      </c>
      <c r="J11" s="308"/>
      <c r="K11" s="287" t="s">
        <v>329</v>
      </c>
      <c r="L11" s="286" t="s">
        <v>327</v>
      </c>
      <c r="M11" s="285">
        <v>24.56</v>
      </c>
      <c r="N11" s="308"/>
      <c r="O11" s="287" t="s">
        <v>328</v>
      </c>
      <c r="P11" s="286" t="s">
        <v>327</v>
      </c>
      <c r="Q11" s="285">
        <v>29.77</v>
      </c>
      <c r="R11" s="291"/>
      <c r="S11" s="287" t="s">
        <v>294</v>
      </c>
      <c r="T11" s="286" t="s">
        <v>293</v>
      </c>
      <c r="U11" s="285">
        <v>20.03</v>
      </c>
      <c r="V11" s="291"/>
      <c r="W11" s="287" t="s">
        <v>275</v>
      </c>
      <c r="X11" s="286" t="s">
        <v>274</v>
      </c>
      <c r="Y11" s="285">
        <v>26.58</v>
      </c>
      <c r="Z11" s="307"/>
      <c r="AA11" s="307"/>
      <c r="AB11" s="307"/>
      <c r="AC11" s="307"/>
      <c r="AD11" s="307"/>
      <c r="AE11" s="307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</row>
    <row r="12" spans="1:69" ht="39" thickBot="1" x14ac:dyDescent="0.25">
      <c r="A12" s="310" t="s">
        <v>326</v>
      </c>
      <c r="B12" s="308"/>
      <c r="C12" s="287" t="s">
        <v>325</v>
      </c>
      <c r="D12" s="286" t="s">
        <v>324</v>
      </c>
      <c r="E12" s="311">
        <v>30846.880000000001</v>
      </c>
      <c r="F12" s="308"/>
      <c r="G12" s="287" t="s">
        <v>325</v>
      </c>
      <c r="H12" s="286" t="s">
        <v>324</v>
      </c>
      <c r="I12" s="311">
        <v>37756.29</v>
      </c>
      <c r="J12" s="308"/>
      <c r="K12" s="287" t="s">
        <v>325</v>
      </c>
      <c r="L12" s="286" t="s">
        <v>324</v>
      </c>
      <c r="M12" s="285">
        <v>25.94</v>
      </c>
      <c r="N12" s="308"/>
      <c r="O12" s="287" t="s">
        <v>325</v>
      </c>
      <c r="P12" s="286" t="s">
        <v>324</v>
      </c>
      <c r="Q12" s="285">
        <v>32.46</v>
      </c>
      <c r="R12" s="291"/>
      <c r="S12" s="287" t="s">
        <v>292</v>
      </c>
      <c r="T12" s="286" t="s">
        <v>274</v>
      </c>
      <c r="U12" s="285">
        <v>24.63</v>
      </c>
      <c r="V12" s="291"/>
      <c r="W12" s="287" t="s">
        <v>273</v>
      </c>
      <c r="X12" s="286" t="s">
        <v>272</v>
      </c>
      <c r="Y12" s="285">
        <v>29.02</v>
      </c>
      <c r="Z12" s="307"/>
      <c r="AA12" s="307"/>
      <c r="AB12" s="307"/>
      <c r="AC12" s="307"/>
      <c r="AD12" s="307"/>
      <c r="AE12" s="307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</row>
    <row r="13" spans="1:69" ht="39" thickBot="1" x14ac:dyDescent="0.25">
      <c r="A13" s="310" t="s">
        <v>323</v>
      </c>
      <c r="B13" s="308"/>
      <c r="C13" s="287" t="s">
        <v>322</v>
      </c>
      <c r="D13" s="286" t="s">
        <v>321</v>
      </c>
      <c r="E13" s="311">
        <v>34878.400000000001</v>
      </c>
      <c r="F13" s="308"/>
      <c r="G13" s="287" t="s">
        <v>322</v>
      </c>
      <c r="H13" s="286" t="s">
        <v>321</v>
      </c>
      <c r="I13" s="311">
        <v>43786.5</v>
      </c>
      <c r="J13" s="308"/>
      <c r="K13" s="287" t="s">
        <v>322</v>
      </c>
      <c r="L13" s="286" t="s">
        <v>321</v>
      </c>
      <c r="M13" s="285">
        <v>29.38</v>
      </c>
      <c r="N13" s="308"/>
      <c r="O13" s="287" t="s">
        <v>322</v>
      </c>
      <c r="P13" s="286" t="s">
        <v>321</v>
      </c>
      <c r="Q13" s="285">
        <v>36.83</v>
      </c>
      <c r="R13" s="291"/>
      <c r="S13" s="287" t="s">
        <v>291</v>
      </c>
      <c r="T13" s="286" t="s">
        <v>272</v>
      </c>
      <c r="U13" s="285">
        <v>28.3</v>
      </c>
      <c r="V13" s="291"/>
      <c r="W13" s="287" t="s">
        <v>271</v>
      </c>
      <c r="X13" s="286" t="s">
        <v>270</v>
      </c>
      <c r="Y13" s="285">
        <v>29</v>
      </c>
      <c r="Z13" s="307"/>
      <c r="AA13" s="307"/>
      <c r="AB13" s="307"/>
      <c r="AC13" s="307"/>
      <c r="AD13" s="307"/>
      <c r="AE13" s="307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</row>
    <row r="14" spans="1:69" ht="39" thickBot="1" x14ac:dyDescent="0.25">
      <c r="A14" s="310" t="s">
        <v>320</v>
      </c>
      <c r="B14" s="308"/>
      <c r="C14" s="287" t="s">
        <v>319</v>
      </c>
      <c r="D14" s="286" t="s">
        <v>318</v>
      </c>
      <c r="E14" s="309">
        <v>36222.080000000002</v>
      </c>
      <c r="F14" s="308"/>
      <c r="G14" s="287" t="s">
        <v>319</v>
      </c>
      <c r="H14" s="286" t="s">
        <v>318</v>
      </c>
      <c r="I14" s="309">
        <v>45275.39</v>
      </c>
      <c r="J14" s="308"/>
      <c r="K14" s="287" t="s">
        <v>319</v>
      </c>
      <c r="L14" s="286" t="s">
        <v>318</v>
      </c>
      <c r="M14" s="285">
        <v>30.45</v>
      </c>
      <c r="N14" s="308"/>
      <c r="O14" s="287" t="s">
        <v>319</v>
      </c>
      <c r="P14" s="286" t="s">
        <v>318</v>
      </c>
      <c r="Q14" s="285">
        <v>39.99</v>
      </c>
      <c r="R14" s="291"/>
      <c r="S14" s="287" t="s">
        <v>290</v>
      </c>
      <c r="T14" s="286" t="s">
        <v>270</v>
      </c>
      <c r="U14" s="285">
        <v>31.31</v>
      </c>
      <c r="V14" s="291"/>
      <c r="W14" s="287" t="s">
        <v>268</v>
      </c>
      <c r="X14" s="286" t="s">
        <v>269</v>
      </c>
      <c r="Y14" s="285">
        <v>33.65</v>
      </c>
      <c r="Z14" s="307"/>
      <c r="AA14" s="307"/>
      <c r="AB14" s="307"/>
      <c r="AC14" s="307"/>
      <c r="AD14" s="307"/>
      <c r="AE14" s="307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</row>
    <row r="15" spans="1:69" ht="77.25" thickBot="1" x14ac:dyDescent="0.25">
      <c r="A15" s="310" t="s">
        <v>317</v>
      </c>
      <c r="B15" s="308"/>
      <c r="C15" s="287" t="s">
        <v>316</v>
      </c>
      <c r="D15" s="286" t="s">
        <v>315</v>
      </c>
      <c r="E15" s="309">
        <v>36616.32</v>
      </c>
      <c r="F15" s="308"/>
      <c r="G15" s="287" t="s">
        <v>316</v>
      </c>
      <c r="H15" s="286" t="s">
        <v>315</v>
      </c>
      <c r="I15" s="309">
        <v>48721.75</v>
      </c>
      <c r="J15" s="308"/>
      <c r="K15" s="287" t="s">
        <v>316</v>
      </c>
      <c r="L15" s="286" t="s">
        <v>315</v>
      </c>
      <c r="M15" s="285">
        <v>30.84</v>
      </c>
      <c r="N15" s="308"/>
      <c r="O15" s="287" t="s">
        <v>316</v>
      </c>
      <c r="P15" s="286" t="s">
        <v>315</v>
      </c>
      <c r="Q15" s="285">
        <v>44.59</v>
      </c>
      <c r="R15" s="291"/>
      <c r="S15" s="287" t="s">
        <v>289</v>
      </c>
      <c r="T15" s="286" t="s">
        <v>269</v>
      </c>
      <c r="U15" s="285">
        <v>35.130000000000003</v>
      </c>
      <c r="V15" s="291"/>
      <c r="W15" s="287" t="s">
        <v>268</v>
      </c>
      <c r="X15" s="286" t="s">
        <v>267</v>
      </c>
      <c r="Y15" s="285">
        <v>32.61</v>
      </c>
      <c r="Z15" s="307"/>
      <c r="AA15" s="307"/>
      <c r="AB15" s="307"/>
      <c r="AC15" s="307"/>
      <c r="AD15" s="307"/>
      <c r="AE15" s="307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</row>
    <row r="16" spans="1:69" ht="77.25" customHeight="1" thickBot="1" x14ac:dyDescent="0.25">
      <c r="A16" s="310" t="s">
        <v>314</v>
      </c>
      <c r="B16" s="308"/>
      <c r="C16" s="287" t="s">
        <v>313</v>
      </c>
      <c r="D16" s="286" t="s">
        <v>312</v>
      </c>
      <c r="E16" s="309">
        <v>40829.57</v>
      </c>
      <c r="F16" s="308"/>
      <c r="G16" s="287" t="s">
        <v>313</v>
      </c>
      <c r="H16" s="286" t="s">
        <v>312</v>
      </c>
      <c r="I16" s="309">
        <v>50248.63</v>
      </c>
      <c r="J16" s="308"/>
      <c r="K16" s="287" t="s">
        <v>313</v>
      </c>
      <c r="L16" s="286" t="s">
        <v>312</v>
      </c>
      <c r="M16" s="285">
        <v>34.4</v>
      </c>
      <c r="N16" s="308"/>
      <c r="O16" s="287" t="s">
        <v>313</v>
      </c>
      <c r="P16" s="286" t="s">
        <v>312</v>
      </c>
      <c r="Q16" s="285">
        <v>37.85</v>
      </c>
      <c r="R16" s="291"/>
      <c r="S16" s="287" t="s">
        <v>289</v>
      </c>
      <c r="T16" s="286" t="s">
        <v>267</v>
      </c>
      <c r="U16" s="285">
        <v>32.67</v>
      </c>
      <c r="V16" s="291"/>
      <c r="W16" s="287" t="s">
        <v>266</v>
      </c>
      <c r="X16" s="286" t="s">
        <v>265</v>
      </c>
      <c r="Y16" s="285">
        <v>37.94</v>
      </c>
      <c r="Z16" s="307"/>
      <c r="AA16" s="307"/>
      <c r="AB16" s="307"/>
      <c r="AC16" s="307"/>
      <c r="AD16" s="307"/>
      <c r="AE16" s="307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</row>
    <row r="17" spans="1:69" ht="39" thickBot="1" x14ac:dyDescent="0.25">
      <c r="A17" s="310" t="s">
        <v>311</v>
      </c>
      <c r="B17" s="308"/>
      <c r="C17" s="287" t="s">
        <v>310</v>
      </c>
      <c r="D17" s="286" t="s">
        <v>309</v>
      </c>
      <c r="E17" s="309">
        <v>43751.54</v>
      </c>
      <c r="F17" s="308"/>
      <c r="G17" s="287" t="s">
        <v>310</v>
      </c>
      <c r="H17" s="286" t="s">
        <v>309</v>
      </c>
      <c r="I17" s="309">
        <v>54027.17</v>
      </c>
      <c r="J17" s="308"/>
      <c r="K17" s="287" t="s">
        <v>310</v>
      </c>
      <c r="L17" s="286" t="s">
        <v>309</v>
      </c>
      <c r="M17" s="285">
        <v>36.840000000000003</v>
      </c>
      <c r="N17" s="308"/>
      <c r="O17" s="287" t="s">
        <v>310</v>
      </c>
      <c r="P17" s="286" t="s">
        <v>309</v>
      </c>
      <c r="Q17" s="285">
        <v>46.64</v>
      </c>
      <c r="R17" s="291"/>
      <c r="S17" s="287" t="s">
        <v>288</v>
      </c>
      <c r="T17" s="286" t="s">
        <v>265</v>
      </c>
      <c r="U17" s="285">
        <v>37.58</v>
      </c>
      <c r="V17" s="291"/>
      <c r="W17" s="287" t="s">
        <v>264</v>
      </c>
      <c r="X17" s="286" t="s">
        <v>263</v>
      </c>
      <c r="Y17" s="285">
        <v>42.85</v>
      </c>
      <c r="Z17" s="307"/>
      <c r="AA17" s="307"/>
      <c r="AB17" s="307"/>
      <c r="AC17" s="307"/>
      <c r="AD17" s="307"/>
      <c r="AE17" s="307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</row>
    <row r="18" spans="1:69" s="298" customFormat="1" ht="39" thickBot="1" x14ac:dyDescent="0.25">
      <c r="A18" s="306" t="s">
        <v>308</v>
      </c>
      <c r="B18" s="304"/>
      <c r="C18" s="303" t="s">
        <v>307</v>
      </c>
      <c r="D18" s="302" t="s">
        <v>306</v>
      </c>
      <c r="E18" s="305">
        <v>48323.23</v>
      </c>
      <c r="F18" s="304"/>
      <c r="G18" s="303" t="s">
        <v>307</v>
      </c>
      <c r="H18" s="302" t="s">
        <v>306</v>
      </c>
      <c r="I18" s="305">
        <v>58480.71</v>
      </c>
      <c r="J18" s="304"/>
      <c r="K18" s="303" t="s">
        <v>307</v>
      </c>
      <c r="L18" s="302" t="s">
        <v>306</v>
      </c>
      <c r="M18" s="301">
        <v>40.67</v>
      </c>
      <c r="N18" s="304"/>
      <c r="O18" s="303" t="s">
        <v>307</v>
      </c>
      <c r="P18" s="302" t="s">
        <v>306</v>
      </c>
      <c r="Q18" s="301">
        <v>52.19</v>
      </c>
      <c r="R18" s="299"/>
      <c r="S18" s="303" t="s">
        <v>287</v>
      </c>
      <c r="T18" s="302" t="s">
        <v>263</v>
      </c>
      <c r="U18" s="301">
        <v>42.64</v>
      </c>
      <c r="V18" s="299"/>
      <c r="W18" s="303" t="s">
        <v>262</v>
      </c>
      <c r="X18" s="302" t="s">
        <v>261</v>
      </c>
      <c r="Y18" s="301">
        <v>48.1</v>
      </c>
      <c r="Z18" s="300"/>
      <c r="AA18" s="300"/>
      <c r="AB18" s="300"/>
      <c r="AC18" s="300"/>
      <c r="AD18" s="300"/>
      <c r="AE18" s="300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</row>
    <row r="19" spans="1:69" ht="39" thickBot="1" x14ac:dyDescent="0.25">
      <c r="A19" s="297" t="s">
        <v>305</v>
      </c>
      <c r="B19" s="291"/>
      <c r="C19" s="290"/>
      <c r="D19"/>
      <c r="E19">
        <v>-1</v>
      </c>
      <c r="F19" s="291"/>
      <c r="G19" s="290"/>
      <c r="H19"/>
      <c r="I19">
        <v>-1</v>
      </c>
      <c r="J19" s="291"/>
      <c r="K19" s="291"/>
      <c r="L19" s="291"/>
      <c r="M19" s="291"/>
      <c r="N19" s="291"/>
      <c r="O19" s="297" t="s">
        <v>305</v>
      </c>
      <c r="P19" s="286" t="s">
        <v>304</v>
      </c>
      <c r="Q19" s="285">
        <f t="shared" ref="Q19:Q39" si="0">U5</f>
        <v>18.45</v>
      </c>
      <c r="R19" s="291"/>
      <c r="S19" s="287" t="s">
        <v>286</v>
      </c>
      <c r="T19" s="286" t="s">
        <v>261</v>
      </c>
      <c r="U19" s="285">
        <v>47.92</v>
      </c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</row>
    <row r="20" spans="1:69" ht="39" thickBot="1" x14ac:dyDescent="0.25">
      <c r="A20" s="287" t="s">
        <v>303</v>
      </c>
      <c r="B20" s="296"/>
      <c r="C20" s="290"/>
      <c r="D20"/>
      <c r="E20">
        <v>-1</v>
      </c>
      <c r="F20" s="291"/>
      <c r="G20" s="290"/>
      <c r="H20"/>
      <c r="I20">
        <v>-1</v>
      </c>
      <c r="J20" s="291"/>
      <c r="K20" s="291"/>
      <c r="L20" s="291"/>
      <c r="M20" s="291"/>
      <c r="N20" s="291"/>
      <c r="O20" s="287" t="s">
        <v>303</v>
      </c>
      <c r="P20" s="286" t="s">
        <v>302</v>
      </c>
      <c r="Q20" s="285">
        <f t="shared" si="0"/>
        <v>19.21</v>
      </c>
      <c r="R20" s="291"/>
      <c r="S20" s="287" t="s">
        <v>285</v>
      </c>
      <c r="T20" s="286" t="s">
        <v>285</v>
      </c>
      <c r="U20" s="285">
        <v>42.93</v>
      </c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</row>
    <row r="21" spans="1:69" ht="51.75" thickBot="1" x14ac:dyDescent="0.25">
      <c r="A21" s="287" t="s">
        <v>301</v>
      </c>
      <c r="B21" s="291"/>
      <c r="C21" s="290"/>
      <c r="D21"/>
      <c r="E21">
        <v>-1</v>
      </c>
      <c r="F21" s="291"/>
      <c r="G21" s="295"/>
      <c r="H21" s="291"/>
      <c r="I21">
        <v>-1</v>
      </c>
      <c r="J21" s="291"/>
      <c r="K21" s="291"/>
      <c r="L21" s="291"/>
      <c r="M21" s="291"/>
      <c r="N21" s="291"/>
      <c r="O21" s="287" t="s">
        <v>301</v>
      </c>
      <c r="P21" s="286" t="s">
        <v>300</v>
      </c>
      <c r="Q21" s="285">
        <f t="shared" si="0"/>
        <v>17.04</v>
      </c>
      <c r="R21" s="291"/>
      <c r="S21" s="287" t="s">
        <v>284</v>
      </c>
      <c r="T21" s="286" t="s">
        <v>284</v>
      </c>
      <c r="U21" s="285">
        <v>47.68</v>
      </c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</row>
    <row r="22" spans="1:69" ht="39" thickBot="1" x14ac:dyDescent="0.25">
      <c r="A22" s="287" t="s">
        <v>299</v>
      </c>
      <c r="B22" s="291"/>
      <c r="C22" s="290"/>
      <c r="D22"/>
      <c r="E22">
        <v>-1</v>
      </c>
      <c r="F22" s="291"/>
      <c r="G22" s="295"/>
      <c r="H22" s="291"/>
      <c r="I22">
        <v>-1</v>
      </c>
      <c r="J22" s="291"/>
      <c r="K22" s="291"/>
      <c r="L22" s="291"/>
      <c r="M22" s="291"/>
      <c r="N22" s="291"/>
      <c r="O22" s="287" t="s">
        <v>299</v>
      </c>
      <c r="P22" s="286" t="s">
        <v>298</v>
      </c>
      <c r="Q22" s="285">
        <f t="shared" si="0"/>
        <v>19.47</v>
      </c>
      <c r="R22" s="291"/>
      <c r="S22" s="287" t="s">
        <v>283</v>
      </c>
      <c r="T22" s="286" t="s">
        <v>283</v>
      </c>
      <c r="U22" s="285">
        <v>57.52</v>
      </c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</row>
    <row r="23" spans="1:69" s="293" customFormat="1" ht="39" thickBot="1" x14ac:dyDescent="0.25">
      <c r="A23" s="287" t="s">
        <v>297</v>
      </c>
      <c r="B23" s="294"/>
      <c r="C23" s="290"/>
      <c r="D23"/>
      <c r="E23">
        <v>-1</v>
      </c>
      <c r="F23" s="294"/>
      <c r="G23" s="294"/>
      <c r="H23" s="294"/>
      <c r="I23">
        <v>-1</v>
      </c>
      <c r="J23" s="291"/>
      <c r="K23" s="291"/>
      <c r="L23" s="291"/>
      <c r="M23" s="291"/>
      <c r="N23" s="291"/>
      <c r="O23" s="287" t="s">
        <v>297</v>
      </c>
      <c r="P23" s="286" t="s">
        <v>296</v>
      </c>
      <c r="Q23" s="285">
        <f t="shared" si="0"/>
        <v>21.6</v>
      </c>
      <c r="R23" s="291"/>
      <c r="S23" s="287" t="s">
        <v>282</v>
      </c>
      <c r="T23" s="286" t="s">
        <v>281</v>
      </c>
      <c r="U23" s="285">
        <v>31.45</v>
      </c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</row>
    <row r="24" spans="1:69" ht="39" thickBot="1" x14ac:dyDescent="0.25">
      <c r="A24" s="287" t="s">
        <v>294</v>
      </c>
      <c r="B24" s="292"/>
      <c r="C24" s="290"/>
      <c r="D24"/>
      <c r="E24">
        <v>-1</v>
      </c>
      <c r="F24" s="292"/>
      <c r="G24" s="292"/>
      <c r="H24" s="292"/>
      <c r="I24">
        <v>-1</v>
      </c>
      <c r="J24" s="291"/>
      <c r="K24" s="291"/>
      <c r="L24" s="291"/>
      <c r="M24" s="291"/>
      <c r="N24" s="291"/>
      <c r="O24" s="287" t="s">
        <v>294</v>
      </c>
      <c r="P24" s="286" t="s">
        <v>295</v>
      </c>
      <c r="Q24" s="285">
        <f t="shared" si="0"/>
        <v>23.58</v>
      </c>
      <c r="R24" s="291"/>
      <c r="S24" s="287" t="s">
        <v>280</v>
      </c>
      <c r="T24" s="286" t="s">
        <v>280</v>
      </c>
      <c r="U24" s="285">
        <v>44.1</v>
      </c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</row>
    <row r="25" spans="1:69" ht="51.75" thickBot="1" x14ac:dyDescent="0.25">
      <c r="A25" s="287" t="s">
        <v>294</v>
      </c>
      <c r="B25" s="292"/>
      <c r="C25" s="290"/>
      <c r="D25"/>
      <c r="E25">
        <v>-1</v>
      </c>
      <c r="F25" s="292"/>
      <c r="G25" s="292"/>
      <c r="H25" s="292"/>
      <c r="I25">
        <v>-1</v>
      </c>
      <c r="J25" s="291"/>
      <c r="K25" s="291"/>
      <c r="L25" s="291"/>
      <c r="M25" s="291"/>
      <c r="N25" s="291"/>
      <c r="O25" s="287" t="s">
        <v>294</v>
      </c>
      <c r="P25" s="286" t="s">
        <v>293</v>
      </c>
      <c r="Q25" s="285">
        <f t="shared" si="0"/>
        <v>20.03</v>
      </c>
      <c r="R25" s="291"/>
      <c r="S25" s="287" t="s">
        <v>279</v>
      </c>
      <c r="T25" s="286" t="s">
        <v>279</v>
      </c>
      <c r="U25" s="285">
        <v>56.19</v>
      </c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</row>
    <row r="26" spans="1:69" ht="39" thickBot="1" x14ac:dyDescent="0.25">
      <c r="A26" s="287" t="s">
        <v>292</v>
      </c>
      <c r="B26" s="289"/>
      <c r="C26" s="290"/>
      <c r="D26"/>
      <c r="E26">
        <v>-1</v>
      </c>
      <c r="F26" s="289"/>
      <c r="G26" s="289"/>
      <c r="H26" s="289"/>
      <c r="I26">
        <v>-1</v>
      </c>
      <c r="O26" s="287" t="s">
        <v>292</v>
      </c>
      <c r="P26" s="286" t="s">
        <v>274</v>
      </c>
      <c r="Q26" s="285">
        <f t="shared" si="0"/>
        <v>24.63</v>
      </c>
    </row>
    <row r="27" spans="1:69" ht="39" thickBot="1" x14ac:dyDescent="0.25">
      <c r="A27" s="287" t="s">
        <v>291</v>
      </c>
      <c r="B27" s="289"/>
      <c r="C27" s="290"/>
      <c r="D27"/>
      <c r="E27">
        <v>-1</v>
      </c>
      <c r="F27" s="289"/>
      <c r="G27" s="289"/>
      <c r="H27" s="289"/>
      <c r="I27">
        <v>-1</v>
      </c>
      <c r="O27" s="287" t="s">
        <v>291</v>
      </c>
      <c r="P27" s="286" t="s">
        <v>272</v>
      </c>
      <c r="Q27" s="285">
        <f t="shared" si="0"/>
        <v>28.3</v>
      </c>
    </row>
    <row r="28" spans="1:69" ht="39" thickBot="1" x14ac:dyDescent="0.25">
      <c r="A28" s="287" t="s">
        <v>290</v>
      </c>
      <c r="B28" s="289"/>
      <c r="C28" s="289"/>
      <c r="D28" s="289"/>
      <c r="E28">
        <v>-1</v>
      </c>
      <c r="F28" s="289"/>
      <c r="G28" s="289"/>
      <c r="H28" s="289"/>
      <c r="I28">
        <v>-1</v>
      </c>
      <c r="O28" s="287" t="s">
        <v>290</v>
      </c>
      <c r="P28" s="286" t="s">
        <v>270</v>
      </c>
      <c r="Q28" s="285">
        <f t="shared" si="0"/>
        <v>31.31</v>
      </c>
    </row>
    <row r="29" spans="1:69" ht="39" thickBot="1" x14ac:dyDescent="0.25">
      <c r="A29" s="287" t="s">
        <v>289</v>
      </c>
      <c r="B29" s="289"/>
      <c r="C29" s="289"/>
      <c r="D29" s="289"/>
      <c r="E29">
        <v>-1</v>
      </c>
      <c r="F29" s="289"/>
      <c r="G29" s="289"/>
      <c r="H29" s="289"/>
      <c r="I29">
        <v>-1</v>
      </c>
      <c r="O29" s="287" t="s">
        <v>289</v>
      </c>
      <c r="P29" s="286" t="s">
        <v>269</v>
      </c>
      <c r="Q29" s="285">
        <f t="shared" si="0"/>
        <v>35.130000000000003</v>
      </c>
    </row>
    <row r="30" spans="1:69" ht="51.75" thickBot="1" x14ac:dyDescent="0.25">
      <c r="A30" s="287" t="s">
        <v>289</v>
      </c>
      <c r="B30" s="289"/>
      <c r="C30" s="289"/>
      <c r="D30" s="289"/>
      <c r="E30">
        <v>-1</v>
      </c>
      <c r="F30" s="289"/>
      <c r="G30" s="289"/>
      <c r="H30" s="289"/>
      <c r="I30">
        <v>-1</v>
      </c>
      <c r="O30" s="287" t="s">
        <v>289</v>
      </c>
      <c r="P30" s="286" t="s">
        <v>267</v>
      </c>
      <c r="Q30" s="285">
        <f t="shared" si="0"/>
        <v>32.67</v>
      </c>
    </row>
    <row r="31" spans="1:69" ht="39" thickBot="1" x14ac:dyDescent="0.25">
      <c r="A31" s="287" t="s">
        <v>288</v>
      </c>
      <c r="B31" s="289"/>
      <c r="C31" s="289"/>
      <c r="D31" s="289"/>
      <c r="E31">
        <v>-1</v>
      </c>
      <c r="F31" s="289"/>
      <c r="G31" s="289"/>
      <c r="H31" s="289"/>
      <c r="I31">
        <v>-1</v>
      </c>
      <c r="O31" s="287" t="s">
        <v>288</v>
      </c>
      <c r="P31" s="286" t="s">
        <v>265</v>
      </c>
      <c r="Q31" s="285">
        <f t="shared" si="0"/>
        <v>37.58</v>
      </c>
    </row>
    <row r="32" spans="1:69" ht="39" thickBot="1" x14ac:dyDescent="0.25">
      <c r="A32" s="287" t="s">
        <v>287</v>
      </c>
      <c r="B32" s="289"/>
      <c r="C32" s="289"/>
      <c r="D32" s="289"/>
      <c r="E32">
        <v>-1</v>
      </c>
      <c r="F32" s="289"/>
      <c r="G32" s="289"/>
      <c r="H32" s="289"/>
      <c r="I32">
        <v>-1</v>
      </c>
      <c r="O32" s="287" t="s">
        <v>287</v>
      </c>
      <c r="P32" s="286" t="s">
        <v>263</v>
      </c>
      <c r="Q32" s="285">
        <f t="shared" si="0"/>
        <v>42.64</v>
      </c>
    </row>
    <row r="33" spans="1:17" ht="39" thickBot="1" x14ac:dyDescent="0.25">
      <c r="A33" s="287" t="s">
        <v>286</v>
      </c>
      <c r="B33" s="289"/>
      <c r="C33" s="289"/>
      <c r="D33" s="289"/>
      <c r="E33">
        <v>-1</v>
      </c>
      <c r="F33" s="289"/>
      <c r="G33" s="289"/>
      <c r="H33" s="289"/>
      <c r="I33">
        <v>-1</v>
      </c>
      <c r="O33" s="287" t="s">
        <v>286</v>
      </c>
      <c r="P33" s="286" t="s">
        <v>261</v>
      </c>
      <c r="Q33" s="285">
        <f t="shared" si="0"/>
        <v>47.92</v>
      </c>
    </row>
    <row r="34" spans="1:17" ht="15" thickBot="1" x14ac:dyDescent="0.25">
      <c r="A34" s="287" t="s">
        <v>285</v>
      </c>
      <c r="B34" s="289"/>
      <c r="C34" s="289"/>
      <c r="D34" s="289"/>
      <c r="E34">
        <v>-1</v>
      </c>
      <c r="F34" s="289"/>
      <c r="G34" s="289"/>
      <c r="H34" s="289"/>
      <c r="I34">
        <v>-1</v>
      </c>
      <c r="O34" s="287" t="s">
        <v>285</v>
      </c>
      <c r="P34" s="286" t="s">
        <v>285</v>
      </c>
      <c r="Q34" s="285">
        <f t="shared" si="0"/>
        <v>42.93</v>
      </c>
    </row>
    <row r="35" spans="1:17" ht="15" thickBot="1" x14ac:dyDescent="0.25">
      <c r="A35" s="287" t="s">
        <v>284</v>
      </c>
      <c r="B35" s="289"/>
      <c r="C35" s="289"/>
      <c r="D35" s="289"/>
      <c r="E35">
        <v>-1</v>
      </c>
      <c r="F35" s="289"/>
      <c r="G35" s="289"/>
      <c r="H35" s="289"/>
      <c r="I35">
        <v>-1</v>
      </c>
      <c r="O35" s="287" t="s">
        <v>284</v>
      </c>
      <c r="P35" s="286" t="s">
        <v>284</v>
      </c>
      <c r="Q35" s="285">
        <f t="shared" si="0"/>
        <v>47.68</v>
      </c>
    </row>
    <row r="36" spans="1:17" ht="15" thickBot="1" x14ac:dyDescent="0.25">
      <c r="A36" s="287" t="s">
        <v>283</v>
      </c>
      <c r="B36" s="289"/>
      <c r="C36" s="289"/>
      <c r="D36" s="289"/>
      <c r="E36">
        <v>-1</v>
      </c>
      <c r="F36" s="289"/>
      <c r="G36" s="289"/>
      <c r="H36" s="289"/>
      <c r="I36">
        <v>-1</v>
      </c>
      <c r="O36" s="287" t="s">
        <v>283</v>
      </c>
      <c r="P36" s="286" t="s">
        <v>283</v>
      </c>
      <c r="Q36" s="285">
        <f t="shared" si="0"/>
        <v>57.52</v>
      </c>
    </row>
    <row r="37" spans="1:17" ht="15" thickBot="1" x14ac:dyDescent="0.25">
      <c r="A37" s="287" t="s">
        <v>282</v>
      </c>
      <c r="B37" s="289"/>
      <c r="C37" s="289"/>
      <c r="D37" s="289"/>
      <c r="E37">
        <v>-1</v>
      </c>
      <c r="F37" s="289"/>
      <c r="G37" s="289"/>
      <c r="H37" s="289"/>
      <c r="I37">
        <v>-1</v>
      </c>
      <c r="O37" s="287" t="s">
        <v>282</v>
      </c>
      <c r="P37" s="286" t="s">
        <v>281</v>
      </c>
      <c r="Q37" s="285">
        <f t="shared" si="0"/>
        <v>31.45</v>
      </c>
    </row>
    <row r="38" spans="1:17" ht="15" thickBot="1" x14ac:dyDescent="0.25">
      <c r="A38" s="287" t="s">
        <v>280</v>
      </c>
      <c r="B38" s="289"/>
      <c r="C38" s="289"/>
      <c r="D38" s="289"/>
      <c r="E38">
        <v>-1</v>
      </c>
      <c r="F38" s="289"/>
      <c r="G38" s="289"/>
      <c r="H38" s="289"/>
      <c r="I38">
        <v>-1</v>
      </c>
      <c r="O38" s="287" t="s">
        <v>280</v>
      </c>
      <c r="P38" s="286" t="s">
        <v>280</v>
      </c>
      <c r="Q38" s="285">
        <f t="shared" si="0"/>
        <v>44.1</v>
      </c>
    </row>
    <row r="39" spans="1:17" ht="15" thickBot="1" x14ac:dyDescent="0.25">
      <c r="A39" s="287" t="s">
        <v>279</v>
      </c>
      <c r="B39" s="289"/>
      <c r="C39" s="289"/>
      <c r="D39" s="289"/>
      <c r="E39">
        <v>-1</v>
      </c>
      <c r="F39" s="289"/>
      <c r="G39" s="289"/>
      <c r="H39" s="289"/>
      <c r="I39">
        <v>-1</v>
      </c>
      <c r="O39" s="287" t="s">
        <v>279</v>
      </c>
      <c r="P39" s="286" t="s">
        <v>279</v>
      </c>
      <c r="Q39" s="285">
        <f t="shared" si="0"/>
        <v>56.19</v>
      </c>
    </row>
    <row r="40" spans="1:17" ht="51.75" thickBot="1" x14ac:dyDescent="0.25">
      <c r="A40" s="287" t="s">
        <v>278</v>
      </c>
      <c r="B40" s="289"/>
      <c r="C40" s="289"/>
      <c r="D40" s="289"/>
      <c r="E40">
        <v>-1</v>
      </c>
      <c r="F40" s="289"/>
      <c r="G40" s="289"/>
      <c r="H40" s="289"/>
      <c r="I40">
        <v>-1</v>
      </c>
      <c r="O40" s="287" t="s">
        <v>278</v>
      </c>
      <c r="P40" s="286" t="s">
        <v>277</v>
      </c>
      <c r="Q40" s="285">
        <f t="shared" ref="Q40:Q48" si="1">Y10</f>
        <v>23.56</v>
      </c>
    </row>
    <row r="41" spans="1:17" ht="39" thickBot="1" x14ac:dyDescent="0.25">
      <c r="A41" s="287" t="s">
        <v>276</v>
      </c>
      <c r="B41" s="283"/>
      <c r="C41" s="283"/>
      <c r="D41" s="283"/>
      <c r="E41">
        <v>-1</v>
      </c>
      <c r="F41" s="283"/>
      <c r="G41" s="283"/>
      <c r="H41" s="283"/>
      <c r="I41">
        <v>-1</v>
      </c>
      <c r="O41" s="287" t="s">
        <v>275</v>
      </c>
      <c r="P41" s="286" t="s">
        <v>274</v>
      </c>
      <c r="Q41" s="285">
        <f t="shared" si="1"/>
        <v>26.58</v>
      </c>
    </row>
    <row r="42" spans="1:17" ht="39" thickBot="1" x14ac:dyDescent="0.25">
      <c r="A42" s="287" t="s">
        <v>273</v>
      </c>
      <c r="B42" s="283"/>
      <c r="C42" s="283"/>
      <c r="D42" s="283"/>
      <c r="E42">
        <v>-1</v>
      </c>
      <c r="F42" s="283"/>
      <c r="G42" s="283"/>
      <c r="H42" s="283"/>
      <c r="I42">
        <v>-1</v>
      </c>
      <c r="O42" s="287" t="s">
        <v>273</v>
      </c>
      <c r="P42" s="286" t="s">
        <v>272</v>
      </c>
      <c r="Q42" s="285">
        <f t="shared" si="1"/>
        <v>29.02</v>
      </c>
    </row>
    <row r="43" spans="1:17" ht="39" thickBot="1" x14ac:dyDescent="0.25">
      <c r="A43" s="287" t="s">
        <v>271</v>
      </c>
      <c r="B43" s="288"/>
      <c r="C43" s="288"/>
      <c r="D43" s="288"/>
      <c r="E43">
        <v>-1</v>
      </c>
      <c r="F43" s="283"/>
      <c r="G43" s="283"/>
      <c r="H43" s="283"/>
      <c r="I43">
        <v>-1</v>
      </c>
      <c r="O43" s="287" t="s">
        <v>271</v>
      </c>
      <c r="P43" s="286" t="s">
        <v>270</v>
      </c>
      <c r="Q43" s="285">
        <f t="shared" si="1"/>
        <v>29</v>
      </c>
    </row>
    <row r="44" spans="1:17" ht="39" thickBot="1" x14ac:dyDescent="0.25">
      <c r="A44" s="287" t="s">
        <v>268</v>
      </c>
      <c r="B44" s="283"/>
      <c r="C44" s="283"/>
      <c r="D44" s="283"/>
      <c r="E44">
        <v>-1</v>
      </c>
      <c r="F44" s="283"/>
      <c r="G44" s="283"/>
      <c r="H44" s="283"/>
      <c r="I44">
        <v>-1</v>
      </c>
      <c r="O44" s="287" t="s">
        <v>268</v>
      </c>
      <c r="P44" s="286" t="s">
        <v>269</v>
      </c>
      <c r="Q44" s="285">
        <f t="shared" si="1"/>
        <v>33.65</v>
      </c>
    </row>
    <row r="45" spans="1:17" ht="51.75" thickBot="1" x14ac:dyDescent="0.25">
      <c r="A45" s="287" t="s">
        <v>268</v>
      </c>
      <c r="B45" s="283"/>
      <c r="C45" s="283"/>
      <c r="D45" s="283"/>
      <c r="E45">
        <v>-1</v>
      </c>
      <c r="F45" s="283"/>
      <c r="G45" s="283"/>
      <c r="H45" s="283"/>
      <c r="I45">
        <v>-1</v>
      </c>
      <c r="O45" s="287" t="s">
        <v>268</v>
      </c>
      <c r="P45" s="286" t="s">
        <v>267</v>
      </c>
      <c r="Q45" s="285">
        <f t="shared" si="1"/>
        <v>32.61</v>
      </c>
    </row>
    <row r="46" spans="1:17" ht="39" thickBot="1" x14ac:dyDescent="0.25">
      <c r="A46" s="287" t="s">
        <v>266</v>
      </c>
      <c r="B46" s="283"/>
      <c r="C46" s="283"/>
      <c r="D46" s="283"/>
      <c r="E46">
        <v>-1</v>
      </c>
      <c r="F46" s="283"/>
      <c r="G46" s="283"/>
      <c r="H46" s="283"/>
      <c r="I46">
        <v>-1</v>
      </c>
      <c r="O46" s="287" t="s">
        <v>266</v>
      </c>
      <c r="P46" s="286" t="s">
        <v>265</v>
      </c>
      <c r="Q46" s="285">
        <f t="shared" si="1"/>
        <v>37.94</v>
      </c>
    </row>
    <row r="47" spans="1:17" ht="39" thickBot="1" x14ac:dyDescent="0.25">
      <c r="A47" s="287" t="s">
        <v>264</v>
      </c>
      <c r="B47" s="283"/>
      <c r="C47" s="283"/>
      <c r="D47" s="283"/>
      <c r="E47">
        <v>-1</v>
      </c>
      <c r="F47" s="283"/>
      <c r="G47" s="283"/>
      <c r="H47" s="283"/>
      <c r="I47">
        <v>-1</v>
      </c>
      <c r="O47" s="287" t="s">
        <v>264</v>
      </c>
      <c r="P47" s="286" t="s">
        <v>263</v>
      </c>
      <c r="Q47" s="285">
        <f t="shared" si="1"/>
        <v>42.85</v>
      </c>
    </row>
    <row r="48" spans="1:17" ht="39" thickBot="1" x14ac:dyDescent="0.25">
      <c r="A48" s="287" t="s">
        <v>262</v>
      </c>
      <c r="B48" s="283"/>
      <c r="C48" s="283"/>
      <c r="D48" s="283"/>
      <c r="E48">
        <v>-1</v>
      </c>
      <c r="F48" s="283"/>
      <c r="G48" s="283"/>
      <c r="H48" s="283"/>
      <c r="I48">
        <v>-1</v>
      </c>
      <c r="O48" s="287" t="s">
        <v>262</v>
      </c>
      <c r="P48" s="286" t="s">
        <v>261</v>
      </c>
      <c r="Q48" s="285">
        <f t="shared" si="1"/>
        <v>48.1</v>
      </c>
    </row>
    <row r="49" spans="1:9" x14ac:dyDescent="0.2">
      <c r="A49" s="284" t="s">
        <v>260</v>
      </c>
      <c r="B49" s="283"/>
      <c r="C49" s="283"/>
      <c r="D49" s="283"/>
      <c r="F49" s="283"/>
      <c r="G49" s="283"/>
      <c r="H49" s="283"/>
      <c r="I49" s="283"/>
    </row>
    <row r="50" spans="1:9" x14ac:dyDescent="0.2">
      <c r="A50" s="284"/>
      <c r="B50" s="283"/>
      <c r="C50" s="283"/>
      <c r="D50" s="283"/>
      <c r="F50" s="283"/>
      <c r="G50" s="283"/>
      <c r="H50" s="283"/>
      <c r="I50" s="283"/>
    </row>
    <row r="51" spans="1:9" x14ac:dyDescent="0.2">
      <c r="A51" s="284"/>
      <c r="B51" s="283"/>
      <c r="C51" s="283"/>
      <c r="D51" s="283"/>
      <c r="F51" s="283"/>
      <c r="G51" s="283"/>
      <c r="H51" s="283"/>
      <c r="I51" s="283"/>
    </row>
    <row r="53" spans="1:9" x14ac:dyDescent="0.2">
      <c r="C53" s="281"/>
      <c r="F53" s="688" t="s">
        <v>259</v>
      </c>
      <c r="G53" s="688"/>
      <c r="H53" s="688"/>
    </row>
    <row r="54" spans="1:9" x14ac:dyDescent="0.2">
      <c r="A54" s="279">
        <v>42005</v>
      </c>
      <c r="C54" s="281" t="s">
        <v>258</v>
      </c>
      <c r="F54" s="688" t="s">
        <v>257</v>
      </c>
      <c r="G54" s="688"/>
      <c r="H54" s="688"/>
    </row>
    <row r="55" spans="1:9" x14ac:dyDescent="0.2">
      <c r="A55" s="279">
        <v>42036</v>
      </c>
      <c r="C55" s="281" t="s">
        <v>256</v>
      </c>
      <c r="F55" s="688" t="s">
        <v>255</v>
      </c>
      <c r="G55" s="688"/>
      <c r="H55" s="688"/>
    </row>
    <row r="56" spans="1:9" x14ac:dyDescent="0.2">
      <c r="A56" s="279">
        <v>42064</v>
      </c>
      <c r="C56" s="281" t="s">
        <v>254</v>
      </c>
      <c r="F56" s="282"/>
    </row>
    <row r="57" spans="1:9" x14ac:dyDescent="0.2">
      <c r="A57" s="279">
        <v>42095</v>
      </c>
      <c r="C57" s="281" t="s">
        <v>253</v>
      </c>
    </row>
    <row r="58" spans="1:9" x14ac:dyDescent="0.2">
      <c r="A58" s="279">
        <v>42125</v>
      </c>
      <c r="C58" s="281" t="s">
        <v>252</v>
      </c>
      <c r="F58" s="275" t="s">
        <v>251</v>
      </c>
    </row>
    <row r="59" spans="1:9" x14ac:dyDescent="0.2">
      <c r="A59" s="279">
        <v>42156</v>
      </c>
      <c r="C59" s="281" t="s">
        <v>250</v>
      </c>
      <c r="F59" s="275" t="s">
        <v>249</v>
      </c>
    </row>
    <row r="60" spans="1:9" x14ac:dyDescent="0.2">
      <c r="A60" s="279">
        <v>42186</v>
      </c>
      <c r="C60" s="281" t="s">
        <v>248</v>
      </c>
      <c r="F60" s="275" t="s">
        <v>472</v>
      </c>
    </row>
    <row r="61" spans="1:9" x14ac:dyDescent="0.2">
      <c r="A61" s="279">
        <v>42217</v>
      </c>
      <c r="C61" s="281" t="s">
        <v>247</v>
      </c>
      <c r="F61" s="519">
        <v>0.3</v>
      </c>
    </row>
    <row r="62" spans="1:9" x14ac:dyDescent="0.2">
      <c r="A62" s="279">
        <v>42248</v>
      </c>
      <c r="C62" s="281" t="s">
        <v>246</v>
      </c>
      <c r="F62" s="519">
        <v>0.2</v>
      </c>
    </row>
    <row r="63" spans="1:9" x14ac:dyDescent="0.2">
      <c r="A63" s="279">
        <v>42278</v>
      </c>
      <c r="C63" s="281" t="s">
        <v>245</v>
      </c>
    </row>
    <row r="64" spans="1:9" x14ac:dyDescent="0.2">
      <c r="A64" s="279">
        <v>42309</v>
      </c>
      <c r="C64" s="281" t="s">
        <v>244</v>
      </c>
    </row>
    <row r="65" spans="1:6" x14ac:dyDescent="0.2">
      <c r="A65" s="279">
        <v>42339</v>
      </c>
      <c r="C65" s="275" t="s">
        <v>372</v>
      </c>
    </row>
    <row r="66" spans="1:6" x14ac:dyDescent="0.2">
      <c r="A66" s="279">
        <v>42370</v>
      </c>
      <c r="B66" s="280"/>
      <c r="F66" s="527" t="s">
        <v>476</v>
      </c>
    </row>
    <row r="67" spans="1:6" x14ac:dyDescent="0.2">
      <c r="A67" s="279">
        <v>42401</v>
      </c>
      <c r="B67" s="280"/>
      <c r="C67" s="281" t="s">
        <v>243</v>
      </c>
      <c r="F67" s="527" t="s">
        <v>477</v>
      </c>
    </row>
    <row r="68" spans="1:6" x14ac:dyDescent="0.2">
      <c r="A68" s="279">
        <v>42430</v>
      </c>
      <c r="B68" s="280"/>
      <c r="C68" s="281"/>
      <c r="F68" s="527" t="s">
        <v>478</v>
      </c>
    </row>
    <row r="69" spans="1:6" x14ac:dyDescent="0.2">
      <c r="A69" s="279">
        <v>42461</v>
      </c>
      <c r="B69" s="280"/>
      <c r="F69" s="527" t="s">
        <v>479</v>
      </c>
    </row>
    <row r="70" spans="1:6" x14ac:dyDescent="0.2">
      <c r="A70" s="279">
        <v>42491</v>
      </c>
      <c r="B70" s="280"/>
      <c r="F70" s="527" t="s">
        <v>480</v>
      </c>
    </row>
    <row r="71" spans="1:6" x14ac:dyDescent="0.2">
      <c r="A71" s="279">
        <v>42522</v>
      </c>
      <c r="B71" s="280"/>
      <c r="C71" s="275" t="s">
        <v>242</v>
      </c>
      <c r="D71" s="275" t="s">
        <v>461</v>
      </c>
    </row>
    <row r="72" spans="1:6" x14ac:dyDescent="0.2">
      <c r="A72" s="279">
        <v>42552</v>
      </c>
      <c r="B72" s="280"/>
      <c r="C72" s="275" t="s">
        <v>241</v>
      </c>
      <c r="D72" s="275" t="s">
        <v>241</v>
      </c>
    </row>
    <row r="73" spans="1:6" x14ac:dyDescent="0.2">
      <c r="A73" s="279">
        <v>42583</v>
      </c>
      <c r="B73" s="280"/>
      <c r="C73" s="275" t="s">
        <v>240</v>
      </c>
      <c r="D73" s="275" t="s">
        <v>240</v>
      </c>
    </row>
    <row r="74" spans="1:6" x14ac:dyDescent="0.2">
      <c r="A74" s="279">
        <v>42614</v>
      </c>
      <c r="B74" s="280"/>
      <c r="C74" s="275" t="s">
        <v>239</v>
      </c>
      <c r="D74" s="275" t="s">
        <v>239</v>
      </c>
    </row>
    <row r="75" spans="1:6" x14ac:dyDescent="0.2">
      <c r="A75" s="279">
        <v>42644</v>
      </c>
      <c r="B75" s="280"/>
      <c r="C75" s="275" t="s">
        <v>238</v>
      </c>
      <c r="D75" s="275" t="s">
        <v>238</v>
      </c>
    </row>
    <row r="76" spans="1:6" x14ac:dyDescent="0.2">
      <c r="A76" s="279">
        <v>42675</v>
      </c>
      <c r="B76" s="280"/>
      <c r="C76" s="275" t="s">
        <v>237</v>
      </c>
      <c r="D76" s="275" t="s">
        <v>237</v>
      </c>
    </row>
    <row r="77" spans="1:6" x14ac:dyDescent="0.2">
      <c r="A77" s="279">
        <v>42705</v>
      </c>
      <c r="B77" s="280"/>
      <c r="C77" s="275" t="s">
        <v>236</v>
      </c>
    </row>
    <row r="78" spans="1:6" x14ac:dyDescent="0.2">
      <c r="A78" s="279">
        <v>42736</v>
      </c>
      <c r="C78" s="275" t="s">
        <v>235</v>
      </c>
    </row>
    <row r="79" spans="1:6" x14ac:dyDescent="0.2">
      <c r="A79" s="279">
        <v>42767</v>
      </c>
      <c r="C79" s="275" t="s">
        <v>234</v>
      </c>
    </row>
    <row r="80" spans="1:6" x14ac:dyDescent="0.2">
      <c r="A80" s="279">
        <v>42795</v>
      </c>
      <c r="C80" s="275" t="s">
        <v>233</v>
      </c>
    </row>
    <row r="81" spans="1:3" x14ac:dyDescent="0.2">
      <c r="A81" s="279">
        <v>42826</v>
      </c>
      <c r="C81" s="275" t="s">
        <v>232</v>
      </c>
    </row>
    <row r="82" spans="1:3" x14ac:dyDescent="0.2">
      <c r="A82" s="279">
        <v>42856</v>
      </c>
      <c r="C82" s="275" t="s">
        <v>231</v>
      </c>
    </row>
    <row r="83" spans="1:3" x14ac:dyDescent="0.2">
      <c r="A83" s="279">
        <v>42887</v>
      </c>
      <c r="C83" s="275" t="s">
        <v>230</v>
      </c>
    </row>
    <row r="84" spans="1:3" x14ac:dyDescent="0.2">
      <c r="A84" s="279">
        <v>42917</v>
      </c>
      <c r="C84" s="275" t="s">
        <v>229</v>
      </c>
    </row>
    <row r="85" spans="1:3" x14ac:dyDescent="0.2">
      <c r="A85" s="279">
        <v>42948</v>
      </c>
      <c r="C85" s="275" t="s">
        <v>228</v>
      </c>
    </row>
    <row r="86" spans="1:3" x14ac:dyDescent="0.2">
      <c r="A86" s="279">
        <v>42979</v>
      </c>
      <c r="C86" s="275" t="s">
        <v>227</v>
      </c>
    </row>
    <row r="87" spans="1:3" x14ac:dyDescent="0.2">
      <c r="A87" s="279">
        <v>43009</v>
      </c>
      <c r="C87" s="275" t="s">
        <v>226</v>
      </c>
    </row>
    <row r="88" spans="1:3" x14ac:dyDescent="0.2">
      <c r="A88" s="279">
        <v>43040</v>
      </c>
      <c r="C88" s="275" t="s">
        <v>225</v>
      </c>
    </row>
    <row r="89" spans="1:3" x14ac:dyDescent="0.2">
      <c r="A89" s="279">
        <v>43070</v>
      </c>
      <c r="C89" s="275" t="s">
        <v>224</v>
      </c>
    </row>
    <row r="90" spans="1:3" x14ac:dyDescent="0.2">
      <c r="A90" s="279">
        <v>43101</v>
      </c>
      <c r="C90" s="275" t="s">
        <v>223</v>
      </c>
    </row>
    <row r="91" spans="1:3" x14ac:dyDescent="0.2">
      <c r="A91" s="279">
        <v>43132</v>
      </c>
      <c r="C91" s="275" t="s">
        <v>222</v>
      </c>
    </row>
    <row r="92" spans="1:3" x14ac:dyDescent="0.2">
      <c r="A92" s="279">
        <v>43160</v>
      </c>
      <c r="C92" s="275" t="s">
        <v>221</v>
      </c>
    </row>
    <row r="93" spans="1:3" x14ac:dyDescent="0.2">
      <c r="A93" s="279">
        <v>43191</v>
      </c>
      <c r="C93" s="275" t="s">
        <v>220</v>
      </c>
    </row>
    <row r="94" spans="1:3" x14ac:dyDescent="0.2">
      <c r="A94" s="279">
        <v>43221</v>
      </c>
      <c r="C94" s="275" t="s">
        <v>219</v>
      </c>
    </row>
    <row r="95" spans="1:3" x14ac:dyDescent="0.2">
      <c r="A95" s="279">
        <v>43252</v>
      </c>
      <c r="C95" s="275" t="s">
        <v>218</v>
      </c>
    </row>
    <row r="96" spans="1:3" x14ac:dyDescent="0.2">
      <c r="A96" s="279">
        <v>43282</v>
      </c>
      <c r="C96" s="275" t="s">
        <v>217</v>
      </c>
    </row>
    <row r="97" spans="1:3" x14ac:dyDescent="0.2">
      <c r="A97" s="279">
        <v>43313</v>
      </c>
      <c r="C97" s="275" t="s">
        <v>216</v>
      </c>
    </row>
    <row r="98" spans="1:3" x14ac:dyDescent="0.2">
      <c r="A98" s="279">
        <v>43344</v>
      </c>
      <c r="C98" s="275" t="s">
        <v>215</v>
      </c>
    </row>
    <row r="99" spans="1:3" x14ac:dyDescent="0.2">
      <c r="A99" s="279">
        <v>43374</v>
      </c>
      <c r="C99" s="275" t="s">
        <v>214</v>
      </c>
    </row>
    <row r="100" spans="1:3" x14ac:dyDescent="0.2">
      <c r="A100" s="279">
        <v>43405</v>
      </c>
      <c r="C100" s="275" t="s">
        <v>213</v>
      </c>
    </row>
    <row r="101" spans="1:3" x14ac:dyDescent="0.2">
      <c r="A101" s="279">
        <v>43435</v>
      </c>
      <c r="C101" s="275" t="s">
        <v>212</v>
      </c>
    </row>
    <row r="102" spans="1:3" x14ac:dyDescent="0.2">
      <c r="A102" s="279">
        <v>43466</v>
      </c>
      <c r="C102" s="275" t="s">
        <v>211</v>
      </c>
    </row>
    <row r="103" spans="1:3" x14ac:dyDescent="0.2">
      <c r="A103" s="279">
        <v>43497</v>
      </c>
      <c r="C103" s="275" t="s">
        <v>210</v>
      </c>
    </row>
    <row r="104" spans="1:3" x14ac:dyDescent="0.2">
      <c r="A104" s="279">
        <v>43525</v>
      </c>
      <c r="C104" s="275" t="s">
        <v>209</v>
      </c>
    </row>
    <row r="105" spans="1:3" x14ac:dyDescent="0.2">
      <c r="A105" s="279">
        <v>43556</v>
      </c>
      <c r="C105" s="275" t="s">
        <v>208</v>
      </c>
    </row>
    <row r="106" spans="1:3" x14ac:dyDescent="0.2">
      <c r="A106" s="279">
        <v>43586</v>
      </c>
      <c r="C106" s="275" t="s">
        <v>207</v>
      </c>
    </row>
    <row r="107" spans="1:3" x14ac:dyDescent="0.2">
      <c r="A107" s="279">
        <v>43617</v>
      </c>
      <c r="C107" s="275" t="s">
        <v>206</v>
      </c>
    </row>
    <row r="108" spans="1:3" x14ac:dyDescent="0.2">
      <c r="A108" s="279">
        <v>43647</v>
      </c>
      <c r="C108" s="275" t="s">
        <v>205</v>
      </c>
    </row>
    <row r="109" spans="1:3" x14ac:dyDescent="0.2">
      <c r="A109" s="279">
        <v>43678</v>
      </c>
      <c r="C109" s="275" t="s">
        <v>204</v>
      </c>
    </row>
    <row r="110" spans="1:3" x14ac:dyDescent="0.2">
      <c r="A110" s="279">
        <v>43709</v>
      </c>
      <c r="C110" s="275" t="s">
        <v>203</v>
      </c>
    </row>
    <row r="111" spans="1:3" x14ac:dyDescent="0.2">
      <c r="A111" s="279">
        <v>43739</v>
      </c>
      <c r="C111" s="275" t="s">
        <v>202</v>
      </c>
    </row>
    <row r="112" spans="1:3" x14ac:dyDescent="0.2">
      <c r="A112" s="279">
        <v>43770</v>
      </c>
      <c r="C112" s="275" t="s">
        <v>201</v>
      </c>
    </row>
    <row r="113" spans="1:3" x14ac:dyDescent="0.2">
      <c r="A113" s="279">
        <v>43800</v>
      </c>
      <c r="C113" s="275" t="s">
        <v>200</v>
      </c>
    </row>
    <row r="114" spans="1:3" x14ac:dyDescent="0.2">
      <c r="A114" s="279">
        <v>43831</v>
      </c>
      <c r="C114" s="275" t="s">
        <v>199</v>
      </c>
    </row>
    <row r="115" spans="1:3" x14ac:dyDescent="0.2">
      <c r="A115" s="279">
        <v>43862</v>
      </c>
      <c r="C115" s="275" t="s">
        <v>198</v>
      </c>
    </row>
    <row r="116" spans="1:3" x14ac:dyDescent="0.2">
      <c r="A116" s="279">
        <v>43891</v>
      </c>
      <c r="C116" s="275" t="s">
        <v>197</v>
      </c>
    </row>
    <row r="117" spans="1:3" x14ac:dyDescent="0.2">
      <c r="A117" s="279">
        <v>43922</v>
      </c>
      <c r="C117" s="275" t="s">
        <v>196</v>
      </c>
    </row>
    <row r="118" spans="1:3" x14ac:dyDescent="0.2">
      <c r="A118" s="279">
        <v>43952</v>
      </c>
      <c r="C118" s="275" t="s">
        <v>195</v>
      </c>
    </row>
    <row r="119" spans="1:3" x14ac:dyDescent="0.2">
      <c r="A119" s="279">
        <v>43983</v>
      </c>
      <c r="C119" s="275" t="s">
        <v>194</v>
      </c>
    </row>
    <row r="120" spans="1:3" x14ac:dyDescent="0.2">
      <c r="A120" s="279">
        <v>44013</v>
      </c>
      <c r="C120" s="275" t="s">
        <v>193</v>
      </c>
    </row>
    <row r="121" spans="1:3" x14ac:dyDescent="0.2">
      <c r="A121" s="279">
        <v>44044</v>
      </c>
      <c r="C121" s="275" t="s">
        <v>192</v>
      </c>
    </row>
    <row r="122" spans="1:3" x14ac:dyDescent="0.2">
      <c r="A122" s="279">
        <v>44075</v>
      </c>
    </row>
    <row r="123" spans="1:3" x14ac:dyDescent="0.2">
      <c r="A123" s="279">
        <v>44105</v>
      </c>
    </row>
    <row r="124" spans="1:3" x14ac:dyDescent="0.2">
      <c r="A124" s="279">
        <v>44136</v>
      </c>
    </row>
    <row r="125" spans="1:3" x14ac:dyDescent="0.2">
      <c r="A125" s="279">
        <v>44166</v>
      </c>
    </row>
    <row r="126" spans="1:3" x14ac:dyDescent="0.2">
      <c r="A126" s="279">
        <v>44197</v>
      </c>
    </row>
    <row r="127" spans="1:3" x14ac:dyDescent="0.2">
      <c r="A127" s="279">
        <v>44228</v>
      </c>
    </row>
    <row r="128" spans="1:3" x14ac:dyDescent="0.2">
      <c r="A128" s="279">
        <v>44256</v>
      </c>
    </row>
    <row r="129" spans="1:1" x14ac:dyDescent="0.2">
      <c r="A129" s="279">
        <v>44287</v>
      </c>
    </row>
    <row r="130" spans="1:1" x14ac:dyDescent="0.2">
      <c r="A130" s="279">
        <v>44317</v>
      </c>
    </row>
    <row r="131" spans="1:1" x14ac:dyDescent="0.2">
      <c r="A131" s="279">
        <v>44348</v>
      </c>
    </row>
    <row r="132" spans="1:1" x14ac:dyDescent="0.2">
      <c r="A132" s="279">
        <v>44378</v>
      </c>
    </row>
    <row r="133" spans="1:1" x14ac:dyDescent="0.2">
      <c r="A133" s="279">
        <v>44409</v>
      </c>
    </row>
    <row r="134" spans="1:1" x14ac:dyDescent="0.2">
      <c r="A134" s="279">
        <v>44440</v>
      </c>
    </row>
    <row r="135" spans="1:1" x14ac:dyDescent="0.2">
      <c r="A135" s="279">
        <v>44470</v>
      </c>
    </row>
    <row r="136" spans="1:1" x14ac:dyDescent="0.2">
      <c r="A136" s="279">
        <v>44501</v>
      </c>
    </row>
    <row r="137" spans="1:1" x14ac:dyDescent="0.2">
      <c r="A137" s="279">
        <v>44531</v>
      </c>
    </row>
    <row r="138" spans="1:1" x14ac:dyDescent="0.2">
      <c r="A138" s="279">
        <v>44562</v>
      </c>
    </row>
    <row r="139" spans="1:1" x14ac:dyDescent="0.2">
      <c r="A139" s="279">
        <v>44593</v>
      </c>
    </row>
    <row r="140" spans="1:1" x14ac:dyDescent="0.2">
      <c r="A140" s="279">
        <v>44621</v>
      </c>
    </row>
    <row r="141" spans="1:1" x14ac:dyDescent="0.2">
      <c r="A141" s="279">
        <v>44652</v>
      </c>
    </row>
    <row r="142" spans="1:1" x14ac:dyDescent="0.2">
      <c r="A142" s="279">
        <v>44682</v>
      </c>
    </row>
    <row r="143" spans="1:1" x14ac:dyDescent="0.2">
      <c r="A143" s="279">
        <v>44713</v>
      </c>
    </row>
    <row r="144" spans="1:1" x14ac:dyDescent="0.2">
      <c r="A144" s="279">
        <v>44743</v>
      </c>
    </row>
    <row r="145" spans="1:3" x14ac:dyDescent="0.2">
      <c r="A145" s="279">
        <v>44774</v>
      </c>
    </row>
    <row r="146" spans="1:3" x14ac:dyDescent="0.2">
      <c r="A146" s="279">
        <v>44805</v>
      </c>
    </row>
    <row r="147" spans="1:3" x14ac:dyDescent="0.2">
      <c r="A147" s="279">
        <v>44835</v>
      </c>
    </row>
    <row r="148" spans="1:3" x14ac:dyDescent="0.2">
      <c r="A148" s="279">
        <v>44866</v>
      </c>
    </row>
    <row r="149" spans="1:3" x14ac:dyDescent="0.2">
      <c r="A149" s="279">
        <v>44896</v>
      </c>
    </row>
    <row r="150" spans="1:3" x14ac:dyDescent="0.2">
      <c r="A150" s="277"/>
      <c r="B150" s="277"/>
      <c r="C150" s="278"/>
    </row>
    <row r="151" spans="1:3" x14ac:dyDescent="0.2">
      <c r="A151" s="277"/>
      <c r="B151" s="277"/>
    </row>
    <row r="152" spans="1:3" x14ac:dyDescent="0.2">
      <c r="A152" s="277"/>
      <c r="B152" s="277"/>
    </row>
    <row r="153" spans="1:3" x14ac:dyDescent="0.2">
      <c r="A153" s="277"/>
      <c r="B153" s="277"/>
    </row>
    <row r="154" spans="1:3" x14ac:dyDescent="0.2">
      <c r="A154" s="277"/>
      <c r="B154" s="277"/>
    </row>
    <row r="155" spans="1:3" x14ac:dyDescent="0.2">
      <c r="A155" s="277"/>
      <c r="B155" s="277"/>
    </row>
    <row r="156" spans="1:3" x14ac:dyDescent="0.2">
      <c r="A156" s="277"/>
      <c r="B156" s="277"/>
    </row>
    <row r="157" spans="1:3" x14ac:dyDescent="0.2">
      <c r="A157" s="277"/>
      <c r="B157" s="277"/>
    </row>
    <row r="158" spans="1:3" x14ac:dyDescent="0.2">
      <c r="A158" s="277"/>
      <c r="B158" s="277"/>
    </row>
    <row r="159" spans="1:3" x14ac:dyDescent="0.2">
      <c r="A159" s="277"/>
      <c r="B159" s="277"/>
    </row>
    <row r="160" spans="1:3" x14ac:dyDescent="0.2">
      <c r="A160" s="277"/>
      <c r="B160" s="277"/>
    </row>
    <row r="161" spans="1:2" x14ac:dyDescent="0.2">
      <c r="A161" s="277"/>
      <c r="B161" s="277"/>
    </row>
    <row r="162" spans="1:2" x14ac:dyDescent="0.2">
      <c r="A162" s="277"/>
      <c r="B162" s="277"/>
    </row>
    <row r="163" spans="1:2" x14ac:dyDescent="0.2">
      <c r="A163" s="277"/>
      <c r="B163" s="277"/>
    </row>
    <row r="164" spans="1:2" x14ac:dyDescent="0.2">
      <c r="A164" s="277"/>
      <c r="B164" s="277"/>
    </row>
    <row r="165" spans="1:2" x14ac:dyDescent="0.2">
      <c r="A165" s="277"/>
      <c r="B165" s="277"/>
    </row>
    <row r="166" spans="1:2" x14ac:dyDescent="0.2">
      <c r="A166" s="277"/>
      <c r="B166" s="277"/>
    </row>
    <row r="167" spans="1:2" x14ac:dyDescent="0.2">
      <c r="A167" s="277"/>
      <c r="B167" s="277"/>
    </row>
    <row r="168" spans="1:2" x14ac:dyDescent="0.2">
      <c r="A168" s="277"/>
      <c r="B168" s="277"/>
    </row>
    <row r="169" spans="1:2" x14ac:dyDescent="0.2">
      <c r="A169" s="277"/>
      <c r="B169" s="277"/>
    </row>
    <row r="170" spans="1:2" x14ac:dyDescent="0.2">
      <c r="A170" s="277"/>
      <c r="B170" s="277"/>
    </row>
    <row r="171" spans="1:2" x14ac:dyDescent="0.2">
      <c r="A171" s="277"/>
      <c r="B171" s="277"/>
    </row>
    <row r="172" spans="1:2" x14ac:dyDescent="0.2">
      <c r="A172" s="277"/>
      <c r="B172" s="277"/>
    </row>
    <row r="173" spans="1:2" x14ac:dyDescent="0.2">
      <c r="A173" s="277"/>
      <c r="B173" s="277"/>
    </row>
    <row r="174" spans="1:2" x14ac:dyDescent="0.2">
      <c r="A174" s="277"/>
      <c r="B174" s="277"/>
    </row>
    <row r="175" spans="1:2" x14ac:dyDescent="0.2">
      <c r="A175" s="277"/>
      <c r="B175" s="277"/>
    </row>
    <row r="176" spans="1:2" x14ac:dyDescent="0.2">
      <c r="A176" s="277"/>
      <c r="B176" s="277"/>
    </row>
    <row r="177" spans="1:2" x14ac:dyDescent="0.2">
      <c r="A177" s="277"/>
      <c r="B177" s="277"/>
    </row>
    <row r="178" spans="1:2" x14ac:dyDescent="0.2">
      <c r="A178" s="277"/>
      <c r="B178" s="277"/>
    </row>
    <row r="179" spans="1:2" x14ac:dyDescent="0.2">
      <c r="A179" s="277"/>
      <c r="B179" s="277"/>
    </row>
    <row r="180" spans="1:2" x14ac:dyDescent="0.2">
      <c r="A180" s="277"/>
      <c r="B180" s="277"/>
    </row>
    <row r="181" spans="1:2" x14ac:dyDescent="0.2">
      <c r="A181" s="277"/>
      <c r="B181" s="277"/>
    </row>
    <row r="182" spans="1:2" x14ac:dyDescent="0.2">
      <c r="A182" s="277"/>
      <c r="B182" s="277"/>
    </row>
    <row r="183" spans="1:2" x14ac:dyDescent="0.2">
      <c r="A183" s="277"/>
      <c r="B183" s="277"/>
    </row>
    <row r="184" spans="1:2" x14ac:dyDescent="0.2">
      <c r="A184" s="277"/>
      <c r="B184" s="277"/>
    </row>
    <row r="185" spans="1:2" x14ac:dyDescent="0.2">
      <c r="A185" s="277"/>
      <c r="B185" s="277"/>
    </row>
    <row r="186" spans="1:2" x14ac:dyDescent="0.2">
      <c r="A186" s="277"/>
      <c r="B186" s="277"/>
    </row>
    <row r="187" spans="1:2" x14ac:dyDescent="0.2">
      <c r="A187" s="277"/>
      <c r="B187" s="277"/>
    </row>
    <row r="188" spans="1:2" x14ac:dyDescent="0.2">
      <c r="A188" s="277"/>
      <c r="B188" s="277"/>
    </row>
    <row r="189" spans="1:2" x14ac:dyDescent="0.2">
      <c r="A189" s="277"/>
      <c r="B189" s="277"/>
    </row>
    <row r="190" spans="1:2" x14ac:dyDescent="0.2">
      <c r="A190" s="277"/>
      <c r="B190" s="277"/>
    </row>
    <row r="191" spans="1:2" x14ac:dyDescent="0.2">
      <c r="A191" s="277"/>
      <c r="B191" s="277"/>
    </row>
    <row r="192" spans="1:2" x14ac:dyDescent="0.2">
      <c r="A192" s="277"/>
      <c r="B192" s="277"/>
    </row>
    <row r="193" spans="1:2" x14ac:dyDescent="0.2">
      <c r="A193" s="277"/>
      <c r="B193" s="277"/>
    </row>
    <row r="194" spans="1:2" x14ac:dyDescent="0.2">
      <c r="A194" s="277"/>
      <c r="B194" s="277"/>
    </row>
    <row r="195" spans="1:2" x14ac:dyDescent="0.2">
      <c r="A195" s="277"/>
      <c r="B195" s="277"/>
    </row>
    <row r="196" spans="1:2" x14ac:dyDescent="0.2">
      <c r="A196" s="277"/>
      <c r="B196" s="277"/>
    </row>
    <row r="197" spans="1:2" x14ac:dyDescent="0.2">
      <c r="A197" s="277"/>
      <c r="B197" s="277"/>
    </row>
    <row r="198" spans="1:2" x14ac:dyDescent="0.2">
      <c r="A198" s="277"/>
    </row>
    <row r="199" spans="1:2" x14ac:dyDescent="0.2">
      <c r="A199" s="277"/>
    </row>
    <row r="200" spans="1:2" x14ac:dyDescent="0.2">
      <c r="A200" s="277"/>
    </row>
    <row r="201" spans="1:2" x14ac:dyDescent="0.2">
      <c r="A201" s="277"/>
    </row>
    <row r="202" spans="1:2" x14ac:dyDescent="0.2">
      <c r="A202" s="277"/>
    </row>
    <row r="203" spans="1:2" x14ac:dyDescent="0.2">
      <c r="A203" s="277"/>
    </row>
    <row r="204" spans="1:2" x14ac:dyDescent="0.2">
      <c r="A204" s="277"/>
    </row>
    <row r="205" spans="1:2" x14ac:dyDescent="0.2">
      <c r="A205" s="277"/>
    </row>
    <row r="206" spans="1:2" x14ac:dyDescent="0.2">
      <c r="A206" s="277"/>
    </row>
    <row r="207" spans="1:2" x14ac:dyDescent="0.2">
      <c r="A207" s="277"/>
    </row>
    <row r="208" spans="1:2" x14ac:dyDescent="0.2">
      <c r="A208" s="277"/>
    </row>
    <row r="209" spans="1:1" x14ac:dyDescent="0.2">
      <c r="A209" s="277"/>
    </row>
    <row r="210" spans="1:1" x14ac:dyDescent="0.2">
      <c r="A210" s="277"/>
    </row>
    <row r="211" spans="1:1" x14ac:dyDescent="0.2">
      <c r="A211" s="277"/>
    </row>
    <row r="212" spans="1:1" x14ac:dyDescent="0.2">
      <c r="A212" s="277"/>
    </row>
    <row r="213" spans="1:1" x14ac:dyDescent="0.2">
      <c r="A213" s="277"/>
    </row>
    <row r="214" spans="1:1" x14ac:dyDescent="0.2">
      <c r="A214" s="277"/>
    </row>
    <row r="215" spans="1:1" x14ac:dyDescent="0.2">
      <c r="A215" s="277"/>
    </row>
    <row r="216" spans="1:1" x14ac:dyDescent="0.2">
      <c r="A216" s="277"/>
    </row>
    <row r="217" spans="1:1" x14ac:dyDescent="0.2">
      <c r="A217" s="277"/>
    </row>
    <row r="218" spans="1:1" x14ac:dyDescent="0.2">
      <c r="A218" s="277"/>
    </row>
    <row r="219" spans="1:1" x14ac:dyDescent="0.2">
      <c r="A219" s="277"/>
    </row>
    <row r="220" spans="1:1" x14ac:dyDescent="0.2">
      <c r="A220" s="277"/>
    </row>
    <row r="221" spans="1:1" x14ac:dyDescent="0.2">
      <c r="A221" s="277"/>
    </row>
    <row r="222" spans="1:1" x14ac:dyDescent="0.2">
      <c r="A222" s="277"/>
    </row>
    <row r="223" spans="1:1" x14ac:dyDescent="0.2">
      <c r="A223" s="277"/>
    </row>
    <row r="224" spans="1:1" x14ac:dyDescent="0.2">
      <c r="A224" s="277"/>
    </row>
    <row r="225" spans="1:1" x14ac:dyDescent="0.2">
      <c r="A225" s="277"/>
    </row>
    <row r="226" spans="1:1" x14ac:dyDescent="0.2">
      <c r="A226" s="277"/>
    </row>
    <row r="227" spans="1:1" x14ac:dyDescent="0.2">
      <c r="A227" s="277"/>
    </row>
    <row r="228" spans="1:1" x14ac:dyDescent="0.2">
      <c r="A228" s="277"/>
    </row>
    <row r="229" spans="1:1" x14ac:dyDescent="0.2">
      <c r="A229" s="277"/>
    </row>
    <row r="230" spans="1:1" x14ac:dyDescent="0.2">
      <c r="A230" s="277"/>
    </row>
    <row r="231" spans="1:1" x14ac:dyDescent="0.2">
      <c r="A231" s="277"/>
    </row>
    <row r="232" spans="1:1" x14ac:dyDescent="0.2">
      <c r="A232" s="277"/>
    </row>
    <row r="233" spans="1:1" x14ac:dyDescent="0.2">
      <c r="A233" s="277"/>
    </row>
    <row r="234" spans="1:1" x14ac:dyDescent="0.2">
      <c r="A234" s="277"/>
    </row>
    <row r="235" spans="1:1" x14ac:dyDescent="0.2">
      <c r="A235" s="277"/>
    </row>
    <row r="236" spans="1:1" x14ac:dyDescent="0.2">
      <c r="A236" s="277"/>
    </row>
    <row r="237" spans="1:1" x14ac:dyDescent="0.2">
      <c r="A237" s="277"/>
    </row>
    <row r="238" spans="1:1" x14ac:dyDescent="0.2">
      <c r="A238" s="277"/>
    </row>
    <row r="239" spans="1:1" x14ac:dyDescent="0.2">
      <c r="A239" s="277"/>
    </row>
    <row r="240" spans="1:1" x14ac:dyDescent="0.2">
      <c r="A240" s="277"/>
    </row>
    <row r="241" spans="1:1" x14ac:dyDescent="0.2">
      <c r="A241" s="277"/>
    </row>
    <row r="242" spans="1:1" x14ac:dyDescent="0.2">
      <c r="A242" s="277"/>
    </row>
    <row r="243" spans="1:1" x14ac:dyDescent="0.2">
      <c r="A243" s="277"/>
    </row>
    <row r="244" spans="1:1" x14ac:dyDescent="0.2">
      <c r="A244" s="277"/>
    </row>
    <row r="245" spans="1:1" x14ac:dyDescent="0.2">
      <c r="A245" s="277"/>
    </row>
  </sheetData>
  <sheetProtection password="C483" sheet="1" objects="1" scenarios="1" selectLockedCells="1" selectUnlockedCells="1"/>
  <mergeCells count="17">
    <mergeCell ref="S3:S4"/>
    <mergeCell ref="T3:T4"/>
    <mergeCell ref="U3:U4"/>
    <mergeCell ref="C2:C4"/>
    <mergeCell ref="D2:D4"/>
    <mergeCell ref="G2:G4"/>
    <mergeCell ref="H2:H4"/>
    <mergeCell ref="E3:E4"/>
    <mergeCell ref="I3:I4"/>
    <mergeCell ref="F53:H53"/>
    <mergeCell ref="F54:H54"/>
    <mergeCell ref="F55:H55"/>
    <mergeCell ref="Q3:Q4"/>
    <mergeCell ref="K3:K4"/>
    <mergeCell ref="L3:L4"/>
    <mergeCell ref="O3:O4"/>
    <mergeCell ref="P3:P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Z200"/>
  <sheetViews>
    <sheetView showGridLines="0" zoomScaleNormal="100" workbookViewId="0">
      <selection activeCell="K4" sqref="K4:P15"/>
    </sheetView>
  </sheetViews>
  <sheetFormatPr baseColWidth="10" defaultRowHeight="14.25" x14ac:dyDescent="0.2"/>
  <cols>
    <col min="1" max="1" width="3.5" style="333" customWidth="1"/>
    <col min="2" max="2" width="16.375" style="333" customWidth="1"/>
    <col min="3" max="3" width="14.875" style="333" customWidth="1"/>
    <col min="4" max="4" width="11.375" style="333" customWidth="1"/>
    <col min="5" max="5" width="12.125" style="333" customWidth="1"/>
    <col min="6" max="6" width="11.875" style="333" customWidth="1"/>
    <col min="7" max="16384" width="11" style="333"/>
  </cols>
  <sheetData>
    <row r="1" spans="1:26" ht="15" x14ac:dyDescent="0.25">
      <c r="A1" s="699" t="s">
        <v>134</v>
      </c>
      <c r="B1" s="699"/>
      <c r="C1" s="699"/>
      <c r="D1" s="699"/>
      <c r="E1" s="699"/>
      <c r="F1" s="699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ht="15" x14ac:dyDescent="0.25">
      <c r="A2" s="380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ht="22.5" x14ac:dyDescent="0.2">
      <c r="A3" s="378"/>
      <c r="B3" s="401"/>
      <c r="C3" s="394" t="s">
        <v>29</v>
      </c>
      <c r="D3" s="389" t="s">
        <v>137</v>
      </c>
      <c r="E3" s="389" t="s">
        <v>33</v>
      </c>
      <c r="F3" s="389" t="s">
        <v>42</v>
      </c>
      <c r="G3" s="389" t="s">
        <v>110</v>
      </c>
      <c r="H3" s="389" t="s">
        <v>105</v>
      </c>
      <c r="I3" s="394" t="s">
        <v>106</v>
      </c>
      <c r="J3" s="378"/>
      <c r="K3" s="571" t="s">
        <v>47</v>
      </c>
      <c r="L3" s="585"/>
      <c r="M3" s="585"/>
      <c r="N3" s="585"/>
      <c r="O3" s="585"/>
      <c r="P3" s="572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x14ac:dyDescent="0.2">
      <c r="A4" s="378"/>
      <c r="B4" s="402" t="s">
        <v>31</v>
      </c>
      <c r="C4" s="423" t="str">
        <f>IF('Bildungs- und Beratungspersonal'!C74="","",'Bildungs- und Beratungspersonal'!C74)</f>
        <v/>
      </c>
      <c r="D4" s="542" t="str">
        <f>C4</f>
        <v/>
      </c>
      <c r="E4" s="403">
        <f>'Bildungs- und Beratungspersonal'!D74</f>
        <v>0</v>
      </c>
      <c r="F4" s="403">
        <f>'Bildungs- und Beratungspersonal'!E74</f>
        <v>0</v>
      </c>
      <c r="G4" s="403">
        <f>'Bildungs- und Beratungspersonal'!F74</f>
        <v>0</v>
      </c>
      <c r="H4" s="412">
        <f>IF(D4="",0+F4,(D4*E4)+F4)</f>
        <v>0</v>
      </c>
      <c r="I4" s="412">
        <f>G4-H4</f>
        <v>0</v>
      </c>
      <c r="J4" s="378"/>
      <c r="K4" s="592"/>
      <c r="L4" s="593"/>
      <c r="M4" s="593"/>
      <c r="N4" s="593"/>
      <c r="O4" s="593"/>
      <c r="P4" s="594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x14ac:dyDescent="0.2">
      <c r="A5" s="378"/>
      <c r="B5" s="402" t="s">
        <v>32</v>
      </c>
      <c r="C5" s="423" t="e">
        <f>IF('Bildungs- und Beratungspersonal'!#REF!="","",'Bildungs- und Beratungspersonal'!#REF!)</f>
        <v>#REF!</v>
      </c>
      <c r="D5" s="542" t="e">
        <f>C5</f>
        <v>#REF!</v>
      </c>
      <c r="E5" s="403" t="e">
        <f>'Bildungs- und Beratungspersonal'!#REF!</f>
        <v>#REF!</v>
      </c>
      <c r="F5" s="403" t="e">
        <f>'Bildungs- und Beratungspersonal'!#REF!</f>
        <v>#REF!</v>
      </c>
      <c r="G5" s="403" t="e">
        <f>'Bildungs- und Beratungspersonal'!#REF!</f>
        <v>#REF!</v>
      </c>
      <c r="H5" s="412" t="e">
        <f>IF(D5="",0+F5,(D5*E5)+F5)</f>
        <v>#REF!</v>
      </c>
      <c r="I5" s="412" t="e">
        <f>G5-H5</f>
        <v>#REF!</v>
      </c>
      <c r="J5" s="378"/>
      <c r="K5" s="595"/>
      <c r="L5" s="596"/>
      <c r="M5" s="596"/>
      <c r="N5" s="596"/>
      <c r="O5" s="596"/>
      <c r="P5" s="597"/>
      <c r="Q5" s="378"/>
      <c r="R5" s="378"/>
      <c r="S5" s="378"/>
      <c r="T5" s="378"/>
      <c r="U5" s="378"/>
      <c r="V5" s="378"/>
      <c r="W5" s="378"/>
      <c r="X5" s="378"/>
      <c r="Y5" s="378"/>
      <c r="Z5" s="378"/>
    </row>
    <row r="6" spans="1:26" x14ac:dyDescent="0.2">
      <c r="A6" s="378"/>
      <c r="B6" s="424"/>
      <c r="C6" s="425"/>
      <c r="D6" s="425"/>
      <c r="E6" s="425"/>
      <c r="F6" s="425"/>
      <c r="G6" s="426"/>
      <c r="H6" s="378"/>
      <c r="I6" s="378"/>
      <c r="J6" s="378"/>
      <c r="K6" s="595"/>
      <c r="L6" s="596"/>
      <c r="M6" s="596"/>
      <c r="N6" s="596"/>
      <c r="O6" s="596"/>
      <c r="P6" s="597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1:26" ht="27" customHeight="1" x14ac:dyDescent="0.2">
      <c r="A7" s="378"/>
      <c r="B7" s="394" t="s">
        <v>39</v>
      </c>
      <c r="C7" s="389" t="s">
        <v>139</v>
      </c>
      <c r="D7" s="427" t="s">
        <v>138</v>
      </c>
      <c r="E7" s="571" t="s">
        <v>34</v>
      </c>
      <c r="F7" s="702"/>
      <c r="G7" s="389" t="s">
        <v>110</v>
      </c>
      <c r="H7" s="389" t="s">
        <v>105</v>
      </c>
      <c r="I7" s="394" t="s">
        <v>106</v>
      </c>
      <c r="J7" s="378"/>
      <c r="K7" s="595"/>
      <c r="L7" s="596"/>
      <c r="M7" s="596"/>
      <c r="N7" s="596"/>
      <c r="O7" s="596"/>
      <c r="P7" s="597"/>
      <c r="Q7" s="378"/>
      <c r="R7" s="378"/>
      <c r="S7" s="378"/>
      <c r="T7" s="378"/>
      <c r="U7" s="378"/>
      <c r="V7" s="378"/>
      <c r="W7" s="378"/>
      <c r="X7" s="378"/>
      <c r="Y7" s="378"/>
      <c r="Z7" s="378"/>
    </row>
    <row r="8" spans="1:26" x14ac:dyDescent="0.2">
      <c r="A8" s="378"/>
      <c r="B8" s="406" t="s">
        <v>36</v>
      </c>
      <c r="C8" s="428" t="str">
        <f>IF('Bildungs- und Beratungspersonal'!C77="","",'Bildungs- und Beratungspersonal'!C77)</f>
        <v/>
      </c>
      <c r="D8" s="438" t="str">
        <f>C8</f>
        <v/>
      </c>
      <c r="E8" s="603">
        <v>12</v>
      </c>
      <c r="F8" s="703"/>
      <c r="G8" s="407">
        <f>'Bildungs- und Beratungspersonal'!F77</f>
        <v>0</v>
      </c>
      <c r="H8" s="412">
        <f>IF(D8="",0,D8*E8)</f>
        <v>0</v>
      </c>
      <c r="I8" s="412">
        <f>G8-H8</f>
        <v>0</v>
      </c>
      <c r="J8" s="378"/>
      <c r="K8" s="595"/>
      <c r="L8" s="596"/>
      <c r="M8" s="596"/>
      <c r="N8" s="596"/>
      <c r="O8" s="596"/>
      <c r="P8" s="597"/>
      <c r="Q8" s="378"/>
      <c r="R8" s="378"/>
      <c r="S8" s="378"/>
      <c r="T8" s="378"/>
      <c r="U8" s="378"/>
      <c r="V8" s="378"/>
      <c r="W8" s="378"/>
      <c r="X8" s="378"/>
      <c r="Y8" s="378"/>
      <c r="Z8" s="378"/>
    </row>
    <row r="9" spans="1:26" x14ac:dyDescent="0.2">
      <c r="A9" s="378"/>
      <c r="B9" s="406" t="s">
        <v>37</v>
      </c>
      <c r="C9" s="428" t="str">
        <f>IF('Bildungs- und Beratungspersonal'!C78="","",'Bildungs- und Beratungspersonal'!C78)</f>
        <v/>
      </c>
      <c r="D9" s="438" t="str">
        <f>C9</f>
        <v/>
      </c>
      <c r="E9" s="562">
        <v>24</v>
      </c>
      <c r="F9" s="701"/>
      <c r="G9" s="407">
        <f>'Bildungs- und Beratungspersonal'!F78</f>
        <v>0</v>
      </c>
      <c r="H9" s="412">
        <f>IF(D9="",0,D9*E9)</f>
        <v>0</v>
      </c>
      <c r="I9" s="412">
        <f>G9-H9</f>
        <v>0</v>
      </c>
      <c r="J9" s="378"/>
      <c r="K9" s="595"/>
      <c r="L9" s="596"/>
      <c r="M9" s="596"/>
      <c r="N9" s="596"/>
      <c r="O9" s="596"/>
      <c r="P9" s="597"/>
      <c r="Q9" s="378"/>
      <c r="R9" s="378"/>
      <c r="S9" s="378"/>
      <c r="T9" s="378"/>
      <c r="U9" s="378"/>
      <c r="V9" s="378"/>
      <c r="W9" s="378"/>
      <c r="X9" s="378"/>
      <c r="Y9" s="378"/>
      <c r="Z9" s="378"/>
    </row>
    <row r="10" spans="1:26" x14ac:dyDescent="0.2">
      <c r="A10" s="378"/>
      <c r="B10" s="406" t="s">
        <v>38</v>
      </c>
      <c r="C10" s="428" t="str">
        <f>IF('Bildungs- und Beratungspersonal'!C79="","",'Bildungs- und Beratungspersonal'!C79)</f>
        <v/>
      </c>
      <c r="D10" s="438" t="str">
        <f>C10</f>
        <v/>
      </c>
      <c r="E10" s="562">
        <v>12</v>
      </c>
      <c r="F10" s="701"/>
      <c r="G10" s="407">
        <f>'Bildungs- und Beratungspersonal'!F79</f>
        <v>0</v>
      </c>
      <c r="H10" s="412">
        <f>IF(D10="",0,D10*E10)</f>
        <v>0</v>
      </c>
      <c r="I10" s="412">
        <f>G10-H10</f>
        <v>0</v>
      </c>
      <c r="J10" s="378"/>
      <c r="K10" s="595"/>
      <c r="L10" s="596"/>
      <c r="M10" s="596"/>
      <c r="N10" s="596"/>
      <c r="O10" s="596"/>
      <c r="P10" s="597"/>
      <c r="Q10" s="378"/>
      <c r="R10" s="378"/>
      <c r="S10" s="378"/>
      <c r="T10" s="378"/>
      <c r="U10" s="378"/>
      <c r="V10" s="378"/>
      <c r="W10" s="378"/>
      <c r="X10" s="378"/>
      <c r="Y10" s="378"/>
      <c r="Z10" s="378"/>
    </row>
    <row r="11" spans="1:26" x14ac:dyDescent="0.2">
      <c r="A11" s="378"/>
      <c r="B11" s="425"/>
      <c r="C11" s="425"/>
      <c r="D11" s="424"/>
      <c r="E11" s="425"/>
      <c r="F11" s="425"/>
      <c r="G11" s="378"/>
      <c r="H11" s="378"/>
      <c r="I11" s="378"/>
      <c r="J11" s="378"/>
      <c r="K11" s="595"/>
      <c r="L11" s="596"/>
      <c r="M11" s="596"/>
      <c r="N11" s="596"/>
      <c r="O11" s="596"/>
      <c r="P11" s="597"/>
      <c r="Q11" s="378"/>
      <c r="R11" s="378"/>
      <c r="S11" s="378"/>
      <c r="T11" s="378"/>
      <c r="U11" s="378"/>
      <c r="V11" s="378"/>
      <c r="W11" s="378"/>
      <c r="X11" s="378"/>
      <c r="Y11" s="378"/>
      <c r="Z11" s="378"/>
    </row>
    <row r="12" spans="1:26" ht="24" customHeight="1" x14ac:dyDescent="0.2">
      <c r="A12" s="378"/>
      <c r="B12" s="408" t="s">
        <v>40</v>
      </c>
      <c r="C12" s="394" t="s">
        <v>140</v>
      </c>
      <c r="D12" s="427" t="s">
        <v>141</v>
      </c>
      <c r="E12" s="571" t="s">
        <v>43</v>
      </c>
      <c r="F12" s="702"/>
      <c r="G12" s="389" t="s">
        <v>110</v>
      </c>
      <c r="H12" s="389" t="s">
        <v>105</v>
      </c>
      <c r="I12" s="389" t="s">
        <v>106</v>
      </c>
      <c r="J12" s="378"/>
      <c r="K12" s="595"/>
      <c r="L12" s="596"/>
      <c r="M12" s="596"/>
      <c r="N12" s="596"/>
      <c r="O12" s="596"/>
      <c r="P12" s="597"/>
      <c r="Q12" s="378"/>
      <c r="R12" s="378"/>
      <c r="S12" s="378"/>
      <c r="T12" s="378"/>
      <c r="U12" s="378"/>
      <c r="V12" s="378"/>
      <c r="W12" s="378"/>
      <c r="X12" s="378"/>
      <c r="Y12" s="378"/>
      <c r="Z12" s="378"/>
    </row>
    <row r="13" spans="1:26" x14ac:dyDescent="0.2">
      <c r="A13" s="378"/>
      <c r="B13" s="429"/>
      <c r="C13" s="423" t="str">
        <f>IF('Bildungs- und Beratungspersonal'!C82="","",'Bildungs- und Beratungspersonal'!C82)</f>
        <v/>
      </c>
      <c r="D13" s="439" t="str">
        <f>C13</f>
        <v/>
      </c>
      <c r="E13" s="562">
        <v>20</v>
      </c>
      <c r="F13" s="701"/>
      <c r="G13" s="409">
        <f>'Bildungs- und Beratungspersonal'!F82</f>
        <v>0</v>
      </c>
      <c r="H13" s="412">
        <f>IF(D13="",0,(D13*E13))</f>
        <v>0</v>
      </c>
      <c r="I13" s="412">
        <f>G13-H13</f>
        <v>0</v>
      </c>
      <c r="J13" s="378"/>
      <c r="K13" s="595"/>
      <c r="L13" s="596"/>
      <c r="M13" s="596"/>
      <c r="N13" s="596"/>
      <c r="O13" s="596"/>
      <c r="P13" s="597"/>
      <c r="Q13" s="378"/>
      <c r="R13" s="378"/>
      <c r="S13" s="378"/>
      <c r="T13" s="378"/>
      <c r="U13" s="378"/>
      <c r="V13" s="378"/>
      <c r="W13" s="378"/>
      <c r="X13" s="378"/>
      <c r="Y13" s="378"/>
      <c r="Z13" s="378"/>
    </row>
    <row r="14" spans="1:26" x14ac:dyDescent="0.2">
      <c r="A14" s="378"/>
      <c r="B14" s="429"/>
      <c r="C14" s="423" t="str">
        <f>IF('Bildungs- und Beratungspersonal'!C83="","",'Bildungs- und Beratungspersonal'!C83)</f>
        <v/>
      </c>
      <c r="D14" s="439" t="str">
        <f>C14</f>
        <v/>
      </c>
      <c r="E14" s="562">
        <v>60</v>
      </c>
      <c r="F14" s="564"/>
      <c r="G14" s="409">
        <f>'Bildungs- und Beratungspersonal'!F83</f>
        <v>0</v>
      </c>
      <c r="H14" s="412">
        <f>IF(D14="",0,(D14*E14))</f>
        <v>0</v>
      </c>
      <c r="I14" s="412">
        <f>G14-H14</f>
        <v>0</v>
      </c>
      <c r="J14" s="378"/>
      <c r="K14" s="595"/>
      <c r="L14" s="596"/>
      <c r="M14" s="596"/>
      <c r="N14" s="596"/>
      <c r="O14" s="596"/>
      <c r="P14" s="597"/>
      <c r="Q14" s="378"/>
      <c r="R14" s="378"/>
      <c r="S14" s="378"/>
      <c r="T14" s="378"/>
      <c r="U14" s="378"/>
      <c r="V14" s="378"/>
      <c r="W14" s="378"/>
      <c r="X14" s="378"/>
      <c r="Y14" s="378"/>
      <c r="Z14" s="378"/>
    </row>
    <row r="15" spans="1:26" x14ac:dyDescent="0.2">
      <c r="A15" s="378"/>
      <c r="B15" s="426"/>
      <c r="C15" s="426"/>
      <c r="D15" s="426"/>
      <c r="E15" s="430"/>
      <c r="F15" s="392" t="s">
        <v>111</v>
      </c>
      <c r="G15" s="396" t="e">
        <f>SUM(G4:G5:G8:G9:G10:G13:G14)</f>
        <v>#REF!</v>
      </c>
      <c r="H15" s="431" t="e">
        <f>SUM(H4,H5,H8,H9,H10,H13,H14)</f>
        <v>#REF!</v>
      </c>
      <c r="I15" s="412" t="e">
        <f>SUM(I4,I5,I8,I9,I10,I13,I14)</f>
        <v>#REF!</v>
      </c>
      <c r="J15" s="378"/>
      <c r="K15" s="598"/>
      <c r="L15" s="599"/>
      <c r="M15" s="599"/>
      <c r="N15" s="599"/>
      <c r="O15" s="599"/>
      <c r="P15" s="600"/>
      <c r="Q15" s="378"/>
      <c r="R15" s="378"/>
      <c r="S15" s="378"/>
      <c r="T15" s="378"/>
      <c r="U15" s="378"/>
      <c r="V15" s="378"/>
      <c r="W15" s="378"/>
      <c r="X15" s="378"/>
      <c r="Y15" s="378"/>
      <c r="Z15" s="378"/>
    </row>
    <row r="16" spans="1:26" x14ac:dyDescent="0.2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</row>
    <row r="17" spans="1:26" x14ac:dyDescent="0.2">
      <c r="A17" s="378"/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</row>
    <row r="18" spans="1:26" ht="15" x14ac:dyDescent="0.25">
      <c r="A18" s="561" t="s">
        <v>135</v>
      </c>
      <c r="B18" s="561"/>
      <c r="C18" s="561"/>
      <c r="D18" s="561"/>
      <c r="E18" s="56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</row>
    <row r="19" spans="1:26" x14ac:dyDescent="0.2">
      <c r="A19" s="378"/>
      <c r="B19" s="378"/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</row>
    <row r="20" spans="1:26" ht="33.75" x14ac:dyDescent="0.2">
      <c r="A20" s="378"/>
      <c r="B20" s="586" t="s">
        <v>45</v>
      </c>
      <c r="C20" s="586"/>
      <c r="D20" s="389" t="s">
        <v>117</v>
      </c>
      <c r="E20" s="389" t="s">
        <v>118</v>
      </c>
      <c r="F20" s="389" t="s">
        <v>46</v>
      </c>
      <c r="G20" s="389" t="s">
        <v>110</v>
      </c>
      <c r="H20" s="389" t="s">
        <v>105</v>
      </c>
      <c r="I20" s="389" t="s">
        <v>106</v>
      </c>
      <c r="J20" s="432"/>
      <c r="K20" s="588" t="s">
        <v>47</v>
      </c>
      <c r="L20" s="607"/>
      <c r="M20" s="607"/>
      <c r="N20" s="607"/>
      <c r="O20" s="607"/>
      <c r="P20" s="589"/>
      <c r="Q20" s="378"/>
      <c r="R20" s="378"/>
      <c r="S20" s="378"/>
      <c r="T20" s="378"/>
      <c r="U20" s="378"/>
      <c r="V20" s="378"/>
      <c r="W20" s="378"/>
      <c r="X20" s="378"/>
      <c r="Y20" s="378"/>
      <c r="Z20" s="378"/>
    </row>
    <row r="21" spans="1:26" x14ac:dyDescent="0.2">
      <c r="A21" s="378"/>
      <c r="B21" s="700" t="str">
        <f>IF('Bildungs- und Beratungspersonal'!B90="","",'Bildungs- und Beratungspersonal'!B90)</f>
        <v/>
      </c>
      <c r="C21" s="700"/>
      <c r="D21" s="423" t="str">
        <f>IF('Bildungs- und Beratungspersonal'!D90="","",'Bildungs- und Beratungspersonal'!D90)</f>
        <v/>
      </c>
      <c r="E21" s="440" t="str">
        <f>D21</f>
        <v/>
      </c>
      <c r="F21" s="412">
        <f>'Bildungs- und Beratungspersonal'!E90</f>
        <v>0</v>
      </c>
      <c r="G21" s="412">
        <f>'Bildungs- und Beratungspersonal'!F90</f>
        <v>0</v>
      </c>
      <c r="H21" s="433">
        <f>IF(E21="",0,(E21*F21))</f>
        <v>0</v>
      </c>
      <c r="I21" s="434">
        <f>G21-H21</f>
        <v>0</v>
      </c>
      <c r="J21" s="435"/>
      <c r="K21" s="592"/>
      <c r="L21" s="593"/>
      <c r="M21" s="593"/>
      <c r="N21" s="593"/>
      <c r="O21" s="593"/>
      <c r="P21" s="594"/>
      <c r="Q21" s="378"/>
      <c r="R21" s="378"/>
      <c r="S21" s="378"/>
      <c r="T21" s="378"/>
      <c r="U21" s="378"/>
      <c r="V21" s="378"/>
      <c r="W21" s="378"/>
      <c r="X21" s="378"/>
      <c r="Y21" s="378"/>
      <c r="Z21" s="378"/>
    </row>
    <row r="22" spans="1:26" x14ac:dyDescent="0.2">
      <c r="A22" s="378"/>
      <c r="B22" s="700" t="str">
        <f>IF('Bildungs- und Beratungspersonal'!B91="","",'Bildungs- und Beratungspersonal'!B91)</f>
        <v/>
      </c>
      <c r="C22" s="700"/>
      <c r="D22" s="423" t="str">
        <f>IF('Bildungs- und Beratungspersonal'!D91="","",'Bildungs- und Beratungspersonal'!D91)</f>
        <v/>
      </c>
      <c r="E22" s="440" t="str">
        <f t="shared" ref="E22:E35" si="0">D22</f>
        <v/>
      </c>
      <c r="F22" s="412">
        <f>'Bildungs- und Beratungspersonal'!E91</f>
        <v>0</v>
      </c>
      <c r="G22" s="412">
        <f>'Bildungs- und Beratungspersonal'!F91</f>
        <v>0</v>
      </c>
      <c r="H22" s="433">
        <f t="shared" ref="H22:H35" si="1">IF(E22="",0,(E22*F22))</f>
        <v>0</v>
      </c>
      <c r="I22" s="434">
        <f t="shared" ref="I22:I35" si="2">G22-H22</f>
        <v>0</v>
      </c>
      <c r="J22" s="435"/>
      <c r="K22" s="595"/>
      <c r="L22" s="606"/>
      <c r="M22" s="606"/>
      <c r="N22" s="606"/>
      <c r="O22" s="606"/>
      <c r="P22" s="597"/>
      <c r="Q22" s="378"/>
      <c r="R22" s="378"/>
      <c r="S22" s="378"/>
      <c r="T22" s="378"/>
      <c r="U22" s="378"/>
      <c r="V22" s="378"/>
      <c r="W22" s="378"/>
      <c r="X22" s="378"/>
      <c r="Y22" s="378"/>
      <c r="Z22" s="378"/>
    </row>
    <row r="23" spans="1:26" x14ac:dyDescent="0.2">
      <c r="A23" s="378"/>
      <c r="B23" s="700" t="str">
        <f>IF('Bildungs- und Beratungspersonal'!B92="","",'Bildungs- und Beratungspersonal'!B92)</f>
        <v/>
      </c>
      <c r="C23" s="700"/>
      <c r="D23" s="423" t="str">
        <f>IF('Bildungs- und Beratungspersonal'!D92="","",'Bildungs- und Beratungspersonal'!D92)</f>
        <v/>
      </c>
      <c r="E23" s="440" t="str">
        <f t="shared" si="0"/>
        <v/>
      </c>
      <c r="F23" s="412">
        <f>'Bildungs- und Beratungspersonal'!E92</f>
        <v>0</v>
      </c>
      <c r="G23" s="412">
        <f>'Bildungs- und Beratungspersonal'!F92</f>
        <v>0</v>
      </c>
      <c r="H23" s="433">
        <f t="shared" si="1"/>
        <v>0</v>
      </c>
      <c r="I23" s="434">
        <f t="shared" si="2"/>
        <v>0</v>
      </c>
      <c r="J23" s="435"/>
      <c r="K23" s="595"/>
      <c r="L23" s="606"/>
      <c r="M23" s="606"/>
      <c r="N23" s="606"/>
      <c r="O23" s="606"/>
      <c r="P23" s="597"/>
      <c r="Q23" s="378"/>
      <c r="R23" s="378"/>
      <c r="S23" s="378"/>
      <c r="T23" s="378"/>
      <c r="U23" s="378"/>
      <c r="V23" s="378"/>
      <c r="W23" s="378"/>
      <c r="X23" s="378"/>
      <c r="Y23" s="378"/>
      <c r="Z23" s="378"/>
    </row>
    <row r="24" spans="1:26" x14ac:dyDescent="0.2">
      <c r="A24" s="378"/>
      <c r="B24" s="700" t="str">
        <f>IF('Bildungs- und Beratungspersonal'!B93="","",'Bildungs- und Beratungspersonal'!B93)</f>
        <v/>
      </c>
      <c r="C24" s="700"/>
      <c r="D24" s="423" t="str">
        <f>IF('Bildungs- und Beratungspersonal'!D93="","",'Bildungs- und Beratungspersonal'!D93)</f>
        <v/>
      </c>
      <c r="E24" s="440" t="str">
        <f t="shared" si="0"/>
        <v/>
      </c>
      <c r="F24" s="412">
        <f>'Bildungs- und Beratungspersonal'!E93</f>
        <v>0</v>
      </c>
      <c r="G24" s="412">
        <f>'Bildungs- und Beratungspersonal'!F93</f>
        <v>0</v>
      </c>
      <c r="H24" s="433">
        <f t="shared" si="1"/>
        <v>0</v>
      </c>
      <c r="I24" s="434">
        <f t="shared" si="2"/>
        <v>0</v>
      </c>
      <c r="J24" s="435"/>
      <c r="K24" s="595"/>
      <c r="L24" s="606"/>
      <c r="M24" s="606"/>
      <c r="N24" s="606"/>
      <c r="O24" s="606"/>
      <c r="P24" s="597"/>
      <c r="Q24" s="378"/>
      <c r="R24" s="378"/>
      <c r="S24" s="378"/>
      <c r="T24" s="378"/>
      <c r="U24" s="378"/>
      <c r="V24" s="378"/>
      <c r="W24" s="378"/>
      <c r="X24" s="378"/>
      <c r="Y24" s="378"/>
      <c r="Z24" s="378"/>
    </row>
    <row r="25" spans="1:26" x14ac:dyDescent="0.2">
      <c r="A25" s="378"/>
      <c r="B25" s="700" t="str">
        <f>IF('Bildungs- und Beratungspersonal'!B94="","",'Bildungs- und Beratungspersonal'!B94)</f>
        <v/>
      </c>
      <c r="C25" s="700"/>
      <c r="D25" s="423" t="str">
        <f>IF('Bildungs- und Beratungspersonal'!D94="","",'Bildungs- und Beratungspersonal'!D94)</f>
        <v/>
      </c>
      <c r="E25" s="440" t="str">
        <f t="shared" si="0"/>
        <v/>
      </c>
      <c r="F25" s="412">
        <f>'Bildungs- und Beratungspersonal'!E94</f>
        <v>0</v>
      </c>
      <c r="G25" s="412">
        <f>'Bildungs- und Beratungspersonal'!F94</f>
        <v>0</v>
      </c>
      <c r="H25" s="433">
        <f t="shared" si="1"/>
        <v>0</v>
      </c>
      <c r="I25" s="434">
        <f t="shared" si="2"/>
        <v>0</v>
      </c>
      <c r="J25" s="435"/>
      <c r="K25" s="595"/>
      <c r="L25" s="606"/>
      <c r="M25" s="606"/>
      <c r="N25" s="606"/>
      <c r="O25" s="606"/>
      <c r="P25" s="597"/>
      <c r="Q25" s="378"/>
      <c r="R25" s="378"/>
      <c r="S25" s="378"/>
      <c r="T25" s="378"/>
      <c r="U25" s="378"/>
      <c r="V25" s="378"/>
      <c r="W25" s="378"/>
      <c r="X25" s="378"/>
      <c r="Y25" s="378"/>
      <c r="Z25" s="378"/>
    </row>
    <row r="26" spans="1:26" x14ac:dyDescent="0.2">
      <c r="A26" s="378"/>
      <c r="B26" s="700" t="str">
        <f>IF('Bildungs- und Beratungspersonal'!B95="","",'Bildungs- und Beratungspersonal'!B95)</f>
        <v/>
      </c>
      <c r="C26" s="700"/>
      <c r="D26" s="423" t="str">
        <f>IF('Bildungs- und Beratungspersonal'!D95="","",'Bildungs- und Beratungspersonal'!D95)</f>
        <v/>
      </c>
      <c r="E26" s="440" t="str">
        <f t="shared" si="0"/>
        <v/>
      </c>
      <c r="F26" s="412">
        <f>'Bildungs- und Beratungspersonal'!E95</f>
        <v>0</v>
      </c>
      <c r="G26" s="412">
        <f>'Bildungs- und Beratungspersonal'!F95</f>
        <v>0</v>
      </c>
      <c r="H26" s="433">
        <f t="shared" si="1"/>
        <v>0</v>
      </c>
      <c r="I26" s="434">
        <f t="shared" si="2"/>
        <v>0</v>
      </c>
      <c r="J26" s="435"/>
      <c r="K26" s="595"/>
      <c r="L26" s="606"/>
      <c r="M26" s="606"/>
      <c r="N26" s="606"/>
      <c r="O26" s="606"/>
      <c r="P26" s="597"/>
      <c r="Q26" s="378"/>
      <c r="R26" s="378"/>
      <c r="S26" s="378"/>
      <c r="T26" s="378"/>
      <c r="U26" s="378"/>
      <c r="V26" s="378"/>
      <c r="W26" s="378"/>
      <c r="X26" s="378"/>
      <c r="Y26" s="378"/>
      <c r="Z26" s="378"/>
    </row>
    <row r="27" spans="1:26" x14ac:dyDescent="0.2">
      <c r="A27" s="378"/>
      <c r="B27" s="700" t="str">
        <f>IF('Bildungs- und Beratungspersonal'!B96="","",'Bildungs- und Beratungspersonal'!B96)</f>
        <v/>
      </c>
      <c r="C27" s="700"/>
      <c r="D27" s="423" t="str">
        <f>IF('Bildungs- und Beratungspersonal'!D96="","",'Bildungs- und Beratungspersonal'!D96)</f>
        <v/>
      </c>
      <c r="E27" s="440" t="str">
        <f t="shared" si="0"/>
        <v/>
      </c>
      <c r="F27" s="412">
        <f>'Bildungs- und Beratungspersonal'!E96</f>
        <v>0</v>
      </c>
      <c r="G27" s="412">
        <f>'Bildungs- und Beratungspersonal'!F96</f>
        <v>0</v>
      </c>
      <c r="H27" s="433">
        <f t="shared" si="1"/>
        <v>0</v>
      </c>
      <c r="I27" s="434">
        <f t="shared" si="2"/>
        <v>0</v>
      </c>
      <c r="J27" s="435"/>
      <c r="K27" s="595"/>
      <c r="L27" s="606"/>
      <c r="M27" s="606"/>
      <c r="N27" s="606"/>
      <c r="O27" s="606"/>
      <c r="P27" s="597"/>
      <c r="Q27" s="378"/>
      <c r="R27" s="378"/>
      <c r="S27" s="378"/>
      <c r="T27" s="378"/>
      <c r="U27" s="378"/>
      <c r="V27" s="378"/>
      <c r="W27" s="378"/>
      <c r="X27" s="378"/>
      <c r="Y27" s="378"/>
      <c r="Z27" s="378"/>
    </row>
    <row r="28" spans="1:26" x14ac:dyDescent="0.2">
      <c r="A28" s="378"/>
      <c r="B28" s="700" t="str">
        <f>IF('Bildungs- und Beratungspersonal'!B97="","",'Bildungs- und Beratungspersonal'!B97)</f>
        <v/>
      </c>
      <c r="C28" s="700"/>
      <c r="D28" s="423" t="str">
        <f>IF('Bildungs- und Beratungspersonal'!D97="","",'Bildungs- und Beratungspersonal'!D97)</f>
        <v/>
      </c>
      <c r="E28" s="440" t="str">
        <f t="shared" si="0"/>
        <v/>
      </c>
      <c r="F28" s="412">
        <f>'Bildungs- und Beratungspersonal'!E97</f>
        <v>0</v>
      </c>
      <c r="G28" s="412">
        <f>'Bildungs- und Beratungspersonal'!F97</f>
        <v>0</v>
      </c>
      <c r="H28" s="433">
        <f t="shared" si="1"/>
        <v>0</v>
      </c>
      <c r="I28" s="434">
        <f t="shared" si="2"/>
        <v>0</v>
      </c>
      <c r="J28" s="435"/>
      <c r="K28" s="595"/>
      <c r="L28" s="606"/>
      <c r="M28" s="606"/>
      <c r="N28" s="606"/>
      <c r="O28" s="606"/>
      <c r="P28" s="597"/>
      <c r="Q28" s="378"/>
      <c r="R28" s="378"/>
      <c r="S28" s="378"/>
      <c r="T28" s="378"/>
      <c r="U28" s="378"/>
      <c r="V28" s="378"/>
      <c r="W28" s="378"/>
      <c r="X28" s="378"/>
      <c r="Y28" s="378"/>
      <c r="Z28" s="378"/>
    </row>
    <row r="29" spans="1:26" x14ac:dyDescent="0.2">
      <c r="A29" s="378"/>
      <c r="B29" s="700" t="str">
        <f>IF('Bildungs- und Beratungspersonal'!B98="","",'Bildungs- und Beratungspersonal'!B98)</f>
        <v/>
      </c>
      <c r="C29" s="700"/>
      <c r="D29" s="423" t="str">
        <f>IF('Bildungs- und Beratungspersonal'!D98="","",'Bildungs- und Beratungspersonal'!D98)</f>
        <v/>
      </c>
      <c r="E29" s="440" t="str">
        <f t="shared" si="0"/>
        <v/>
      </c>
      <c r="F29" s="412">
        <f>'Bildungs- und Beratungspersonal'!E98</f>
        <v>0</v>
      </c>
      <c r="G29" s="412">
        <f>'Bildungs- und Beratungspersonal'!F98</f>
        <v>0</v>
      </c>
      <c r="H29" s="433">
        <f t="shared" si="1"/>
        <v>0</v>
      </c>
      <c r="I29" s="434">
        <f t="shared" si="2"/>
        <v>0</v>
      </c>
      <c r="J29" s="435"/>
      <c r="K29" s="595"/>
      <c r="L29" s="606"/>
      <c r="M29" s="606"/>
      <c r="N29" s="606"/>
      <c r="O29" s="606"/>
      <c r="P29" s="597"/>
      <c r="Q29" s="378"/>
      <c r="R29" s="378"/>
      <c r="S29" s="378"/>
      <c r="T29" s="378"/>
      <c r="U29" s="378"/>
      <c r="V29" s="378"/>
      <c r="W29" s="378"/>
      <c r="X29" s="378"/>
      <c r="Y29" s="378"/>
      <c r="Z29" s="378"/>
    </row>
    <row r="30" spans="1:26" x14ac:dyDescent="0.2">
      <c r="A30" s="378"/>
      <c r="B30" s="700" t="str">
        <f>IF('Bildungs- und Beratungspersonal'!B99="","",'Bildungs- und Beratungspersonal'!B99)</f>
        <v/>
      </c>
      <c r="C30" s="700"/>
      <c r="D30" s="423" t="str">
        <f>IF('Bildungs- und Beratungspersonal'!D99="","",'Bildungs- und Beratungspersonal'!D99)</f>
        <v/>
      </c>
      <c r="E30" s="440" t="str">
        <f t="shared" si="0"/>
        <v/>
      </c>
      <c r="F30" s="412">
        <f>'Bildungs- und Beratungspersonal'!E99</f>
        <v>0</v>
      </c>
      <c r="G30" s="412">
        <f>'Bildungs- und Beratungspersonal'!F99</f>
        <v>0</v>
      </c>
      <c r="H30" s="433">
        <f t="shared" si="1"/>
        <v>0</v>
      </c>
      <c r="I30" s="434">
        <f t="shared" si="2"/>
        <v>0</v>
      </c>
      <c r="J30" s="435"/>
      <c r="K30" s="595"/>
      <c r="L30" s="606"/>
      <c r="M30" s="606"/>
      <c r="N30" s="606"/>
      <c r="O30" s="606"/>
      <c r="P30" s="597"/>
      <c r="Q30" s="378"/>
      <c r="R30" s="378"/>
      <c r="S30" s="378"/>
      <c r="T30" s="378"/>
      <c r="U30" s="378"/>
      <c r="V30" s="378"/>
      <c r="W30" s="378"/>
      <c r="X30" s="378"/>
      <c r="Y30" s="378"/>
      <c r="Z30" s="378"/>
    </row>
    <row r="31" spans="1:26" x14ac:dyDescent="0.2">
      <c r="A31" s="378"/>
      <c r="B31" s="700" t="str">
        <f>IF('Bildungs- und Beratungspersonal'!B100="","",'Bildungs- und Beratungspersonal'!B100)</f>
        <v/>
      </c>
      <c r="C31" s="700"/>
      <c r="D31" s="423" t="str">
        <f>IF('Bildungs- und Beratungspersonal'!D100="","",'Bildungs- und Beratungspersonal'!D100)</f>
        <v/>
      </c>
      <c r="E31" s="440" t="str">
        <f t="shared" si="0"/>
        <v/>
      </c>
      <c r="F31" s="412">
        <f>'Bildungs- und Beratungspersonal'!E100</f>
        <v>0</v>
      </c>
      <c r="G31" s="412">
        <f>'Bildungs- und Beratungspersonal'!F100</f>
        <v>0</v>
      </c>
      <c r="H31" s="433">
        <f t="shared" si="1"/>
        <v>0</v>
      </c>
      <c r="I31" s="434">
        <f t="shared" si="2"/>
        <v>0</v>
      </c>
      <c r="J31" s="435"/>
      <c r="K31" s="595"/>
      <c r="L31" s="606"/>
      <c r="M31" s="606"/>
      <c r="N31" s="606"/>
      <c r="O31" s="606"/>
      <c r="P31" s="597"/>
      <c r="Q31" s="378"/>
      <c r="R31" s="378"/>
      <c r="S31" s="378"/>
      <c r="T31" s="378"/>
      <c r="U31" s="378"/>
      <c r="V31" s="378"/>
      <c r="W31" s="378"/>
      <c r="X31" s="378"/>
      <c r="Y31" s="378"/>
      <c r="Z31" s="378"/>
    </row>
    <row r="32" spans="1:26" x14ac:dyDescent="0.2">
      <c r="A32" s="378"/>
      <c r="B32" s="700" t="str">
        <f>IF('Bildungs- und Beratungspersonal'!B101="","",'Bildungs- und Beratungspersonal'!B101)</f>
        <v/>
      </c>
      <c r="C32" s="700"/>
      <c r="D32" s="423" t="str">
        <f>IF('Bildungs- und Beratungspersonal'!D101="","",'Bildungs- und Beratungspersonal'!D101)</f>
        <v/>
      </c>
      <c r="E32" s="440" t="str">
        <f t="shared" si="0"/>
        <v/>
      </c>
      <c r="F32" s="412">
        <f>'Bildungs- und Beratungspersonal'!E101</f>
        <v>0</v>
      </c>
      <c r="G32" s="412">
        <f>'Bildungs- und Beratungspersonal'!F101</f>
        <v>0</v>
      </c>
      <c r="H32" s="433">
        <f t="shared" si="1"/>
        <v>0</v>
      </c>
      <c r="I32" s="434">
        <f t="shared" si="2"/>
        <v>0</v>
      </c>
      <c r="J32" s="435"/>
      <c r="K32" s="595"/>
      <c r="L32" s="606"/>
      <c r="M32" s="606"/>
      <c r="N32" s="606"/>
      <c r="O32" s="606"/>
      <c r="P32" s="597"/>
      <c r="Q32" s="378"/>
      <c r="R32" s="378"/>
      <c r="S32" s="378"/>
      <c r="T32" s="378"/>
      <c r="U32" s="378"/>
      <c r="V32" s="378"/>
      <c r="W32" s="378"/>
      <c r="X32" s="378"/>
      <c r="Y32" s="378"/>
      <c r="Z32" s="378"/>
    </row>
    <row r="33" spans="1:26" x14ac:dyDescent="0.2">
      <c r="A33" s="378"/>
      <c r="B33" s="700" t="str">
        <f>IF('Bildungs- und Beratungspersonal'!B102="","",'Bildungs- und Beratungspersonal'!B102)</f>
        <v/>
      </c>
      <c r="C33" s="700"/>
      <c r="D33" s="423" t="str">
        <f>IF('Bildungs- und Beratungspersonal'!D102="","",'Bildungs- und Beratungspersonal'!D102)</f>
        <v/>
      </c>
      <c r="E33" s="440" t="str">
        <f t="shared" si="0"/>
        <v/>
      </c>
      <c r="F33" s="412">
        <f>'Bildungs- und Beratungspersonal'!E102</f>
        <v>0</v>
      </c>
      <c r="G33" s="412">
        <f>'Bildungs- und Beratungspersonal'!F102</f>
        <v>0</v>
      </c>
      <c r="H33" s="433">
        <f t="shared" si="1"/>
        <v>0</v>
      </c>
      <c r="I33" s="434">
        <f t="shared" si="2"/>
        <v>0</v>
      </c>
      <c r="J33" s="435"/>
      <c r="K33" s="595"/>
      <c r="L33" s="606"/>
      <c r="M33" s="606"/>
      <c r="N33" s="606"/>
      <c r="O33" s="606"/>
      <c r="P33" s="597"/>
      <c r="Q33" s="378"/>
      <c r="R33" s="378"/>
      <c r="S33" s="378"/>
      <c r="T33" s="378"/>
      <c r="U33" s="378"/>
      <c r="V33" s="378"/>
      <c r="W33" s="378"/>
      <c r="X33" s="378"/>
      <c r="Y33" s="378"/>
      <c r="Z33" s="378"/>
    </row>
    <row r="34" spans="1:26" x14ac:dyDescent="0.2">
      <c r="A34" s="378"/>
      <c r="B34" s="700" t="str">
        <f>IF('Bildungs- und Beratungspersonal'!B103="","",'Bildungs- und Beratungspersonal'!B103)</f>
        <v/>
      </c>
      <c r="C34" s="700"/>
      <c r="D34" s="423" t="str">
        <f>IF('Bildungs- und Beratungspersonal'!D103="","",'Bildungs- und Beratungspersonal'!D103)</f>
        <v/>
      </c>
      <c r="E34" s="440" t="str">
        <f t="shared" si="0"/>
        <v/>
      </c>
      <c r="F34" s="412">
        <f>'Bildungs- und Beratungspersonal'!E103</f>
        <v>0</v>
      </c>
      <c r="G34" s="412">
        <f>'Bildungs- und Beratungspersonal'!F103</f>
        <v>0</v>
      </c>
      <c r="H34" s="433">
        <f t="shared" si="1"/>
        <v>0</v>
      </c>
      <c r="I34" s="434">
        <f t="shared" si="2"/>
        <v>0</v>
      </c>
      <c r="J34" s="435"/>
      <c r="K34" s="595"/>
      <c r="L34" s="606"/>
      <c r="M34" s="606"/>
      <c r="N34" s="606"/>
      <c r="O34" s="606"/>
      <c r="P34" s="597"/>
      <c r="Q34" s="378"/>
      <c r="R34" s="378"/>
      <c r="S34" s="378"/>
      <c r="T34" s="378"/>
      <c r="U34" s="378"/>
      <c r="V34" s="378"/>
      <c r="W34" s="378"/>
      <c r="X34" s="378"/>
      <c r="Y34" s="378"/>
      <c r="Z34" s="378"/>
    </row>
    <row r="35" spans="1:26" x14ac:dyDescent="0.2">
      <c r="A35" s="378"/>
      <c r="B35" s="700" t="str">
        <f>IF('Bildungs- und Beratungspersonal'!B104="","",'Bildungs- und Beratungspersonal'!B104)</f>
        <v/>
      </c>
      <c r="C35" s="700"/>
      <c r="D35" s="423" t="str">
        <f>IF('Bildungs- und Beratungspersonal'!D104="","",'Bildungs- und Beratungspersonal'!D104)</f>
        <v/>
      </c>
      <c r="E35" s="440" t="str">
        <f t="shared" si="0"/>
        <v/>
      </c>
      <c r="F35" s="412">
        <f>'Bildungs- und Beratungspersonal'!E104</f>
        <v>0</v>
      </c>
      <c r="G35" s="412">
        <f>'Bildungs- und Beratungspersonal'!F104</f>
        <v>0</v>
      </c>
      <c r="H35" s="433">
        <f t="shared" si="1"/>
        <v>0</v>
      </c>
      <c r="I35" s="434">
        <f t="shared" si="2"/>
        <v>0</v>
      </c>
      <c r="J35" s="435"/>
      <c r="K35" s="595"/>
      <c r="L35" s="606"/>
      <c r="M35" s="606"/>
      <c r="N35" s="606"/>
      <c r="O35" s="606"/>
      <c r="P35" s="597"/>
      <c r="Q35" s="378"/>
      <c r="R35" s="378"/>
      <c r="S35" s="378"/>
      <c r="T35" s="378"/>
      <c r="U35" s="378"/>
      <c r="V35" s="378"/>
      <c r="W35" s="378"/>
      <c r="X35" s="378"/>
      <c r="Y35" s="378"/>
      <c r="Z35" s="378"/>
    </row>
    <row r="36" spans="1:26" x14ac:dyDescent="0.2">
      <c r="A36" s="378"/>
      <c r="B36" s="378"/>
      <c r="C36" s="378"/>
      <c r="D36" s="378"/>
      <c r="E36" s="378"/>
      <c r="F36" s="392" t="s">
        <v>111</v>
      </c>
      <c r="G36" s="436">
        <f>SUM(G21:G35)</f>
        <v>0</v>
      </c>
      <c r="H36" s="431">
        <f>SUM(H21:H35)</f>
        <v>0</v>
      </c>
      <c r="I36" s="437">
        <f>SUM(I21:I35)</f>
        <v>0</v>
      </c>
      <c r="J36" s="435"/>
      <c r="K36" s="598"/>
      <c r="L36" s="599"/>
      <c r="M36" s="599"/>
      <c r="N36" s="599"/>
      <c r="O36" s="599"/>
      <c r="P36" s="600"/>
      <c r="Q36" s="378"/>
      <c r="R36" s="378"/>
      <c r="S36" s="378"/>
      <c r="T36" s="378"/>
      <c r="U36" s="378"/>
      <c r="V36" s="378"/>
      <c r="W36" s="378"/>
      <c r="X36" s="378"/>
      <c r="Y36" s="378"/>
      <c r="Z36" s="378"/>
    </row>
    <row r="37" spans="1:26" x14ac:dyDescent="0.2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</row>
    <row r="38" spans="1:26" x14ac:dyDescent="0.2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</row>
    <row r="39" spans="1:26" x14ac:dyDescent="0.2">
      <c r="A39" s="378"/>
      <c r="B39" s="378"/>
      <c r="C39" s="378"/>
      <c r="D39" s="378"/>
      <c r="E39" s="378"/>
      <c r="F39" s="378"/>
      <c r="G39" s="378"/>
      <c r="H39" s="378"/>
      <c r="I39" s="378"/>
      <c r="J39" s="590" t="s">
        <v>136</v>
      </c>
      <c r="K39" s="590"/>
      <c r="L39" s="591" t="e">
        <f>SUM(H15,H36)</f>
        <v>#REF!</v>
      </c>
      <c r="M39" s="591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</row>
    <row r="40" spans="1:26" x14ac:dyDescent="0.2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</row>
    <row r="41" spans="1:26" x14ac:dyDescent="0.2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</row>
    <row r="42" spans="1:26" x14ac:dyDescent="0.2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</row>
    <row r="43" spans="1:26" x14ac:dyDescent="0.2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</row>
    <row r="44" spans="1:26" x14ac:dyDescent="0.2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</row>
    <row r="45" spans="1:26" x14ac:dyDescent="0.2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</row>
    <row r="46" spans="1:26" x14ac:dyDescent="0.2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</row>
    <row r="47" spans="1:26" x14ac:dyDescent="0.2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</row>
    <row r="48" spans="1:26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</row>
    <row r="49" spans="1:26" x14ac:dyDescent="0.2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</row>
    <row r="50" spans="1:26" x14ac:dyDescent="0.2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</row>
    <row r="51" spans="1:26" x14ac:dyDescent="0.2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</row>
    <row r="52" spans="1:26" x14ac:dyDescent="0.2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</row>
    <row r="53" spans="1:26" x14ac:dyDescent="0.2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</row>
    <row r="54" spans="1:26" x14ac:dyDescent="0.2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</row>
    <row r="55" spans="1:26" x14ac:dyDescent="0.2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</row>
    <row r="56" spans="1:26" x14ac:dyDescent="0.2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</row>
    <row r="57" spans="1:26" x14ac:dyDescent="0.2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</row>
    <row r="58" spans="1:26" x14ac:dyDescent="0.2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</row>
    <row r="59" spans="1:26" x14ac:dyDescent="0.2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</row>
    <row r="60" spans="1:26" x14ac:dyDescent="0.2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</row>
    <row r="61" spans="1:26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</row>
    <row r="62" spans="1:26" x14ac:dyDescent="0.2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</row>
    <row r="63" spans="1:26" x14ac:dyDescent="0.2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</row>
    <row r="64" spans="1:26" x14ac:dyDescent="0.2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</row>
    <row r="65" spans="1:26" x14ac:dyDescent="0.2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</row>
    <row r="66" spans="1:26" x14ac:dyDescent="0.2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</row>
    <row r="67" spans="1:26" x14ac:dyDescent="0.2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</row>
    <row r="68" spans="1:26" x14ac:dyDescent="0.2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</row>
    <row r="69" spans="1:26" x14ac:dyDescent="0.2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</row>
    <row r="70" spans="1:26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</row>
    <row r="71" spans="1:26" x14ac:dyDescent="0.2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</row>
    <row r="72" spans="1:26" x14ac:dyDescent="0.2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</row>
    <row r="73" spans="1:26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</row>
    <row r="74" spans="1:26" x14ac:dyDescent="0.2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</row>
    <row r="75" spans="1:26" x14ac:dyDescent="0.2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</row>
    <row r="76" spans="1:26" x14ac:dyDescent="0.2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</row>
    <row r="77" spans="1:26" x14ac:dyDescent="0.2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</row>
    <row r="78" spans="1:26" x14ac:dyDescent="0.2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</row>
    <row r="79" spans="1:26" x14ac:dyDescent="0.2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</row>
    <row r="80" spans="1:26" x14ac:dyDescent="0.2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</row>
    <row r="81" spans="1:26" x14ac:dyDescent="0.2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</row>
    <row r="82" spans="1:26" x14ac:dyDescent="0.2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</row>
    <row r="83" spans="1:26" x14ac:dyDescent="0.2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</row>
    <row r="84" spans="1:26" x14ac:dyDescent="0.2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</row>
    <row r="85" spans="1:26" x14ac:dyDescent="0.2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</row>
    <row r="86" spans="1:26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</row>
    <row r="87" spans="1:26" x14ac:dyDescent="0.2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</row>
    <row r="88" spans="1:26" x14ac:dyDescent="0.2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</row>
    <row r="89" spans="1:26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</row>
    <row r="90" spans="1:26" x14ac:dyDescent="0.2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</row>
    <row r="91" spans="1:26" x14ac:dyDescent="0.2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</row>
    <row r="92" spans="1:26" x14ac:dyDescent="0.2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</row>
    <row r="93" spans="1:26" x14ac:dyDescent="0.2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</row>
    <row r="94" spans="1:26" x14ac:dyDescent="0.2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</row>
    <row r="95" spans="1:26" x14ac:dyDescent="0.2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</row>
    <row r="96" spans="1:26" x14ac:dyDescent="0.2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</row>
    <row r="97" spans="1:26" x14ac:dyDescent="0.2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</row>
    <row r="98" spans="1:26" x14ac:dyDescent="0.2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</row>
    <row r="99" spans="1:26" x14ac:dyDescent="0.2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</row>
    <row r="100" spans="1:26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</row>
    <row r="101" spans="1:26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</row>
    <row r="102" spans="1:26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</row>
    <row r="103" spans="1:26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</row>
    <row r="104" spans="1:26" x14ac:dyDescent="0.2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</row>
    <row r="105" spans="1:26" x14ac:dyDescent="0.2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</row>
    <row r="106" spans="1:26" x14ac:dyDescent="0.2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</row>
    <row r="107" spans="1:26" x14ac:dyDescent="0.2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</row>
    <row r="108" spans="1:26" x14ac:dyDescent="0.2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</row>
    <row r="109" spans="1:26" x14ac:dyDescent="0.2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</row>
    <row r="110" spans="1:26" x14ac:dyDescent="0.2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</row>
    <row r="111" spans="1:26" x14ac:dyDescent="0.2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</row>
    <row r="112" spans="1:26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</row>
    <row r="113" spans="1:26" x14ac:dyDescent="0.2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</row>
    <row r="114" spans="1:26" x14ac:dyDescent="0.2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</row>
    <row r="115" spans="1:26" x14ac:dyDescent="0.2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</row>
    <row r="116" spans="1:26" x14ac:dyDescent="0.2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</row>
    <row r="117" spans="1:26" x14ac:dyDescent="0.2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</row>
    <row r="118" spans="1:26" x14ac:dyDescent="0.2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</row>
    <row r="119" spans="1:26" x14ac:dyDescent="0.2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</row>
    <row r="120" spans="1:26" x14ac:dyDescent="0.2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</row>
    <row r="121" spans="1:26" x14ac:dyDescent="0.2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</row>
    <row r="122" spans="1:26" x14ac:dyDescent="0.2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</row>
    <row r="123" spans="1:26" x14ac:dyDescent="0.2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</row>
    <row r="124" spans="1:26" x14ac:dyDescent="0.2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</row>
    <row r="125" spans="1:26" x14ac:dyDescent="0.2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</row>
    <row r="126" spans="1:26" x14ac:dyDescent="0.2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</row>
    <row r="127" spans="1:26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</row>
    <row r="128" spans="1:26" x14ac:dyDescent="0.2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</row>
    <row r="129" spans="1:26" x14ac:dyDescent="0.2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</row>
    <row r="130" spans="1:26" x14ac:dyDescent="0.2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</row>
    <row r="131" spans="1:26" x14ac:dyDescent="0.2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</row>
    <row r="132" spans="1:26" x14ac:dyDescent="0.2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</row>
    <row r="133" spans="1:26" x14ac:dyDescent="0.2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</row>
    <row r="134" spans="1:26" x14ac:dyDescent="0.2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</row>
    <row r="135" spans="1:26" x14ac:dyDescent="0.2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</row>
    <row r="136" spans="1:26" x14ac:dyDescent="0.2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</row>
    <row r="137" spans="1:26" x14ac:dyDescent="0.2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</row>
    <row r="138" spans="1:26" x14ac:dyDescent="0.2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</row>
    <row r="139" spans="1:26" x14ac:dyDescent="0.2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</row>
    <row r="140" spans="1:26" x14ac:dyDescent="0.2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</row>
    <row r="141" spans="1:26" x14ac:dyDescent="0.2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</row>
    <row r="142" spans="1:26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</row>
    <row r="143" spans="1:26" x14ac:dyDescent="0.2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</row>
    <row r="144" spans="1:26" x14ac:dyDescent="0.2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</row>
    <row r="145" spans="1:26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</row>
    <row r="146" spans="1:26" x14ac:dyDescent="0.2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</row>
    <row r="147" spans="1:26" x14ac:dyDescent="0.2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</row>
    <row r="148" spans="1:26" x14ac:dyDescent="0.2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</row>
    <row r="149" spans="1:26" x14ac:dyDescent="0.2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</row>
    <row r="150" spans="1:26" x14ac:dyDescent="0.2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</row>
    <row r="151" spans="1:26" x14ac:dyDescent="0.2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</row>
    <row r="152" spans="1:26" x14ac:dyDescent="0.2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</row>
    <row r="153" spans="1:26" x14ac:dyDescent="0.2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</row>
    <row r="154" spans="1:26" x14ac:dyDescent="0.2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</row>
    <row r="155" spans="1:26" x14ac:dyDescent="0.2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</row>
    <row r="156" spans="1:26" x14ac:dyDescent="0.2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</row>
    <row r="157" spans="1:26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</row>
    <row r="158" spans="1:26" x14ac:dyDescent="0.2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</row>
    <row r="159" spans="1:26" x14ac:dyDescent="0.2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</row>
    <row r="160" spans="1:26" x14ac:dyDescent="0.2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</row>
    <row r="161" spans="1:26" x14ac:dyDescent="0.2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</row>
    <row r="162" spans="1:26" x14ac:dyDescent="0.2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</row>
    <row r="163" spans="1:26" x14ac:dyDescent="0.2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</row>
    <row r="164" spans="1:26" x14ac:dyDescent="0.2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</row>
    <row r="165" spans="1:26" x14ac:dyDescent="0.2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</row>
    <row r="166" spans="1:26" x14ac:dyDescent="0.2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</row>
    <row r="167" spans="1:26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</row>
    <row r="168" spans="1:26" x14ac:dyDescent="0.2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</row>
    <row r="169" spans="1:26" x14ac:dyDescent="0.2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</row>
    <row r="170" spans="1:26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</row>
    <row r="171" spans="1:26" x14ac:dyDescent="0.2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</row>
    <row r="172" spans="1:26" x14ac:dyDescent="0.2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</row>
    <row r="173" spans="1:26" x14ac:dyDescent="0.2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</row>
    <row r="174" spans="1:26" x14ac:dyDescent="0.2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</row>
    <row r="175" spans="1:26" x14ac:dyDescent="0.2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</row>
    <row r="176" spans="1:26" x14ac:dyDescent="0.2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</row>
    <row r="177" spans="1:26" x14ac:dyDescent="0.2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</row>
    <row r="178" spans="1:26" x14ac:dyDescent="0.2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</row>
    <row r="179" spans="1:26" x14ac:dyDescent="0.2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</row>
    <row r="180" spans="1:26" x14ac:dyDescent="0.2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</row>
    <row r="181" spans="1:26" x14ac:dyDescent="0.2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</row>
    <row r="182" spans="1:26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</row>
    <row r="183" spans="1:26" x14ac:dyDescent="0.2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</row>
    <row r="184" spans="1:26" x14ac:dyDescent="0.2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</row>
    <row r="185" spans="1:26" x14ac:dyDescent="0.2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</row>
    <row r="186" spans="1:26" x14ac:dyDescent="0.2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</row>
    <row r="187" spans="1:26" x14ac:dyDescent="0.2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</row>
    <row r="188" spans="1:26" x14ac:dyDescent="0.2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</row>
    <row r="189" spans="1:26" x14ac:dyDescent="0.2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</row>
    <row r="190" spans="1:26" x14ac:dyDescent="0.2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</row>
    <row r="191" spans="1:26" x14ac:dyDescent="0.2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</row>
    <row r="192" spans="1:26" x14ac:dyDescent="0.2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</row>
    <row r="193" spans="1:26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</row>
    <row r="194" spans="1:26" x14ac:dyDescent="0.2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</row>
    <row r="195" spans="1:26" x14ac:dyDescent="0.2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</row>
    <row r="196" spans="1:26" x14ac:dyDescent="0.2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</row>
    <row r="197" spans="1:26" x14ac:dyDescent="0.2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</row>
    <row r="198" spans="1:26" x14ac:dyDescent="0.2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</row>
    <row r="199" spans="1:26" x14ac:dyDescent="0.2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</row>
    <row r="200" spans="1:26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</row>
  </sheetData>
  <sheetProtection password="C483" sheet="1" objects="1" scenarios="1" selectLockedCells="1"/>
  <mergeCells count="31">
    <mergeCell ref="B30:C30"/>
    <mergeCell ref="B31:C31"/>
    <mergeCell ref="E13:F13"/>
    <mergeCell ref="E7:F7"/>
    <mergeCell ref="E8:F8"/>
    <mergeCell ref="E9:F9"/>
    <mergeCell ref="E10:F10"/>
    <mergeCell ref="E12:F12"/>
    <mergeCell ref="B33:C33"/>
    <mergeCell ref="B34:C34"/>
    <mergeCell ref="B35:C35"/>
    <mergeCell ref="J39:K39"/>
    <mergeCell ref="L39:M39"/>
    <mergeCell ref="K21:P36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1:F1"/>
    <mergeCell ref="A18:E18"/>
    <mergeCell ref="K3:P3"/>
    <mergeCell ref="K4:P15"/>
    <mergeCell ref="K20:P20"/>
    <mergeCell ref="E14:F14"/>
    <mergeCell ref="B20:C20"/>
  </mergeCells>
  <dataValidations count="1">
    <dataValidation operator="greaterThan" allowBlank="1" showInputMessage="1" showErrorMessage="1" sqref="D21:F35"/>
  </dataValidations>
  <pageMargins left="0.7" right="0.7" top="0.78740157499999996" bottom="0.78740157499999996" header="0.3" footer="0.3"/>
  <pageSetup paperSize="9" scale="52" orientation="landscape" r:id="rId1"/>
  <ignoredErrors>
    <ignoredError sqref="D4:D5 D8:D10 E34:E35 D13:D14 E21:E33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B225"/>
  <sheetViews>
    <sheetView showGridLines="0" zoomScaleNormal="100" workbookViewId="0">
      <selection activeCell="F8" sqref="F8:G8"/>
    </sheetView>
  </sheetViews>
  <sheetFormatPr baseColWidth="10" defaultRowHeight="14.25" x14ac:dyDescent="0.2"/>
  <cols>
    <col min="1" max="1" width="3.5" style="333" customWidth="1"/>
    <col min="2" max="7" width="11" style="333"/>
    <col min="8" max="8" width="15.75" style="333" bestFit="1" customWidth="1"/>
    <col min="9" max="9" width="11" style="333"/>
    <col min="10" max="10" width="13.625" style="333" customWidth="1"/>
    <col min="11" max="16384" width="11" style="333"/>
  </cols>
  <sheetData>
    <row r="1" spans="1:26" x14ac:dyDescent="0.2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</row>
    <row r="2" spans="1:26" ht="15" x14ac:dyDescent="0.25">
      <c r="A2" s="559" t="s">
        <v>49</v>
      </c>
      <c r="B2" s="559"/>
      <c r="C2" s="559"/>
      <c r="D2" s="559"/>
      <c r="E2" s="559"/>
      <c r="F2" s="559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</row>
    <row r="3" spans="1:26" x14ac:dyDescent="0.2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</row>
    <row r="4" spans="1:26" x14ac:dyDescent="0.2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26" ht="15" x14ac:dyDescent="0.25">
      <c r="A5" s="699" t="s">
        <v>48</v>
      </c>
      <c r="B5" s="699"/>
      <c r="C5" s="699"/>
      <c r="D5" s="699"/>
      <c r="E5" s="699"/>
      <c r="F5" s="699"/>
      <c r="G5" s="699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</row>
    <row r="6" spans="1:26" x14ac:dyDescent="0.2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</row>
    <row r="7" spans="1:26" ht="36.75" customHeight="1" x14ac:dyDescent="0.2">
      <c r="B7" s="586" t="s">
        <v>488</v>
      </c>
      <c r="C7" s="586"/>
      <c r="D7" s="586"/>
      <c r="E7" s="586"/>
      <c r="F7" s="705" t="s">
        <v>53</v>
      </c>
      <c r="G7" s="705"/>
      <c r="H7" s="395" t="s">
        <v>54</v>
      </c>
      <c r="I7" s="441" t="s">
        <v>55</v>
      </c>
      <c r="J7" s="395" t="s">
        <v>30</v>
      </c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</row>
    <row r="8" spans="1:26" x14ac:dyDescent="0.2">
      <c r="A8" s="376"/>
      <c r="B8" s="700" t="s">
        <v>51</v>
      </c>
      <c r="C8" s="700"/>
      <c r="D8" s="700"/>
      <c r="E8" s="700"/>
      <c r="F8" s="707"/>
      <c r="G8" s="707"/>
      <c r="H8" s="449"/>
      <c r="I8" s="412">
        <v>386</v>
      </c>
      <c r="J8" s="412">
        <f>IF(F8="",0,(F8*H8*I8))</f>
        <v>0</v>
      </c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</row>
    <row r="9" spans="1:26" x14ac:dyDescent="0.2">
      <c r="A9" s="376"/>
      <c r="B9" s="700" t="s">
        <v>50</v>
      </c>
      <c r="C9" s="700"/>
      <c r="D9" s="700"/>
      <c r="E9" s="700"/>
      <c r="F9" s="707"/>
      <c r="G9" s="707"/>
      <c r="H9" s="449"/>
      <c r="I9" s="412">
        <v>302</v>
      </c>
      <c r="J9" s="412">
        <f>IF(F9="",0,(F9*H9*I9))</f>
        <v>0</v>
      </c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</row>
    <row r="10" spans="1:26" customFormat="1" x14ac:dyDescent="0.2"/>
    <row r="11" spans="1:26" customFormat="1" ht="36.75" customHeight="1" x14ac:dyDescent="0.2">
      <c r="B11" s="586" t="s">
        <v>488</v>
      </c>
      <c r="C11" s="586"/>
      <c r="D11" s="586"/>
      <c r="E11" s="586"/>
      <c r="F11" s="705" t="s">
        <v>53</v>
      </c>
      <c r="G11" s="705"/>
      <c r="H11" s="546" t="s">
        <v>490</v>
      </c>
      <c r="I11" s="550" t="s">
        <v>493</v>
      </c>
      <c r="J11" s="546" t="s">
        <v>30</v>
      </c>
    </row>
    <row r="12" spans="1:26" s="533" customFormat="1" x14ac:dyDescent="0.2">
      <c r="A12" s="376"/>
      <c r="B12" s="700" t="s">
        <v>489</v>
      </c>
      <c r="C12" s="700"/>
      <c r="D12" s="700"/>
      <c r="E12" s="700"/>
      <c r="F12" s="707"/>
      <c r="G12" s="707"/>
      <c r="H12" s="449"/>
      <c r="I12" s="412">
        <v>19</v>
      </c>
      <c r="J12" s="412">
        <f>F12*H12*I12</f>
        <v>0</v>
      </c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</row>
    <row r="13" spans="1:26" x14ac:dyDescent="0.2">
      <c r="A13" s="376"/>
      <c r="B13" s="442"/>
      <c r="C13" s="442"/>
      <c r="D13" s="442"/>
      <c r="E13" s="442"/>
      <c r="F13" s="443"/>
      <c r="G13" s="443"/>
      <c r="H13" s="378"/>
      <c r="I13" s="392" t="s">
        <v>25</v>
      </c>
      <c r="J13" s="431">
        <f>SUM(J8:J9:J12)</f>
        <v>0</v>
      </c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</row>
    <row r="14" spans="1:26" x14ac:dyDescent="0.2">
      <c r="A14" s="376"/>
      <c r="B14" s="442"/>
      <c r="C14" s="442"/>
      <c r="D14" s="442"/>
      <c r="E14" s="442"/>
      <c r="F14" s="443"/>
      <c r="G14" s="443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</row>
    <row r="15" spans="1:26" x14ac:dyDescent="0.2">
      <c r="A15" s="376"/>
      <c r="B15" s="442"/>
      <c r="C15" s="442"/>
      <c r="D15" s="442"/>
      <c r="E15" s="442"/>
      <c r="F15" s="443"/>
      <c r="G15" s="443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</row>
    <row r="16" spans="1:26" x14ac:dyDescent="0.2">
      <c r="A16" s="376"/>
      <c r="B16" s="590" t="s">
        <v>56</v>
      </c>
      <c r="C16" s="590"/>
      <c r="D16" s="590"/>
      <c r="E16" s="421"/>
      <c r="F16" s="444" t="str">
        <f>IF(E16="ja","Datum:","")</f>
        <v/>
      </c>
      <c r="G16" s="507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</row>
    <row r="17" spans="1:26" x14ac:dyDescent="0.2">
      <c r="A17" s="376"/>
      <c r="B17" s="590" t="str">
        <f>IF(E16="nein","wird nachgereicht?","")</f>
        <v/>
      </c>
      <c r="C17" s="590"/>
      <c r="D17" s="590"/>
      <c r="E17" s="421"/>
      <c r="F17" s="708" t="str">
        <f>IF(E17="ja","Kofinanzierungsbestätigung bitte zeitnah einreichen!",IF(E17="nein","Ohne Kofinazierungsbestätigung muss der Antrag abgelehnt werden!",""))</f>
        <v/>
      </c>
      <c r="G17" s="708"/>
      <c r="H17" s="708"/>
      <c r="I17" s="708"/>
      <c r="J17" s="70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</row>
    <row r="18" spans="1:26" x14ac:dyDescent="0.2">
      <c r="A18" s="376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</row>
    <row r="19" spans="1:26" s="533" customFormat="1" x14ac:dyDescent="0.2">
      <c r="A19" s="376"/>
      <c r="B19" s="601" t="s">
        <v>47</v>
      </c>
      <c r="C19" s="718"/>
      <c r="D19" s="718"/>
      <c r="E19" s="718"/>
      <c r="F19" s="718"/>
      <c r="G19" s="718"/>
      <c r="H19" s="718"/>
      <c r="I19" s="718"/>
      <c r="J19" s="718"/>
      <c r="K19" s="718"/>
      <c r="L19" s="719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8"/>
      <c r="Y19" s="378"/>
      <c r="Z19" s="378"/>
    </row>
    <row r="20" spans="1:26" s="533" customFormat="1" x14ac:dyDescent="0.2">
      <c r="A20" s="376"/>
      <c r="B20" s="709"/>
      <c r="C20" s="710"/>
      <c r="D20" s="710"/>
      <c r="E20" s="710"/>
      <c r="F20" s="710"/>
      <c r="G20" s="710"/>
      <c r="H20" s="710"/>
      <c r="I20" s="710"/>
      <c r="J20" s="710"/>
      <c r="K20" s="710"/>
      <c r="L20" s="711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</row>
    <row r="21" spans="1:26" s="533" customFormat="1" x14ac:dyDescent="0.2">
      <c r="A21" s="376"/>
      <c r="B21" s="712"/>
      <c r="C21" s="713"/>
      <c r="D21" s="713"/>
      <c r="E21" s="713"/>
      <c r="F21" s="713"/>
      <c r="G21" s="713"/>
      <c r="H21" s="713"/>
      <c r="I21" s="713"/>
      <c r="J21" s="713"/>
      <c r="K21" s="713"/>
      <c r="L21" s="714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8"/>
      <c r="Y21" s="378"/>
      <c r="Z21" s="378"/>
    </row>
    <row r="22" spans="1:26" s="533" customFormat="1" x14ac:dyDescent="0.2">
      <c r="A22" s="376"/>
      <c r="B22" s="712"/>
      <c r="C22" s="713"/>
      <c r="D22" s="713"/>
      <c r="E22" s="713"/>
      <c r="F22" s="713"/>
      <c r="G22" s="713"/>
      <c r="H22" s="713"/>
      <c r="I22" s="713"/>
      <c r="J22" s="713"/>
      <c r="K22" s="713"/>
      <c r="L22" s="714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</row>
    <row r="23" spans="1:26" x14ac:dyDescent="0.2">
      <c r="A23" s="376"/>
      <c r="B23" s="712"/>
      <c r="C23" s="713"/>
      <c r="D23" s="713"/>
      <c r="E23" s="713"/>
      <c r="F23" s="713"/>
      <c r="G23" s="713"/>
      <c r="H23" s="713"/>
      <c r="I23" s="713"/>
      <c r="J23" s="713"/>
      <c r="K23" s="713"/>
      <c r="L23" s="714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</row>
    <row r="24" spans="1:26" x14ac:dyDescent="0.2">
      <c r="A24" s="376"/>
      <c r="B24" s="715"/>
      <c r="C24" s="716"/>
      <c r="D24" s="716"/>
      <c r="E24" s="716"/>
      <c r="F24" s="716"/>
      <c r="G24" s="716"/>
      <c r="H24" s="716"/>
      <c r="I24" s="716"/>
      <c r="J24" s="716"/>
      <c r="K24" s="716"/>
      <c r="L24" s="717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</row>
    <row r="25" spans="1:26" x14ac:dyDescent="0.2">
      <c r="A25" s="376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</row>
    <row r="26" spans="1:26" ht="15" x14ac:dyDescent="0.25">
      <c r="A26" s="706" t="s">
        <v>491</v>
      </c>
      <c r="B26" s="706"/>
      <c r="C26" s="706"/>
      <c r="D26" s="706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</row>
    <row r="27" spans="1:26" x14ac:dyDescent="0.2">
      <c r="A27" s="378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</row>
    <row r="28" spans="1:26" ht="22.5" x14ac:dyDescent="0.2">
      <c r="A28" s="378"/>
      <c r="B28" s="586" t="s">
        <v>58</v>
      </c>
      <c r="C28" s="586"/>
      <c r="D28" s="705" t="s">
        <v>53</v>
      </c>
      <c r="E28" s="705"/>
      <c r="F28" s="395" t="s">
        <v>54</v>
      </c>
      <c r="G28" s="441" t="s">
        <v>59</v>
      </c>
      <c r="H28" s="395" t="s">
        <v>30</v>
      </c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</row>
    <row r="29" spans="1:26" x14ac:dyDescent="0.2">
      <c r="A29" s="378"/>
      <c r="B29" s="605"/>
      <c r="C29" s="605"/>
      <c r="D29" s="704"/>
      <c r="E29" s="704"/>
      <c r="F29" s="508"/>
      <c r="G29" s="422"/>
      <c r="H29" s="412">
        <f>IF(B29="",0,(D29*F29*G29))</f>
        <v>0</v>
      </c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</row>
    <row r="30" spans="1:26" x14ac:dyDescent="0.2">
      <c r="A30" s="378"/>
      <c r="B30" s="605"/>
      <c r="C30" s="605"/>
      <c r="D30" s="704"/>
      <c r="E30" s="704"/>
      <c r="F30" s="508"/>
      <c r="G30" s="422"/>
      <c r="H30" s="412">
        <f>IF(B30="",0,(D30*F30*G30))</f>
        <v>0</v>
      </c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</row>
    <row r="31" spans="1:26" x14ac:dyDescent="0.2">
      <c r="A31" s="378"/>
      <c r="B31" s="605"/>
      <c r="C31" s="605"/>
      <c r="D31" s="704"/>
      <c r="E31" s="704"/>
      <c r="F31" s="508"/>
      <c r="G31" s="422"/>
      <c r="H31" s="412">
        <f>IF(B31="",0,(D31*F31*G31))</f>
        <v>0</v>
      </c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</row>
    <row r="32" spans="1:26" x14ac:dyDescent="0.2">
      <c r="A32" s="378"/>
      <c r="B32" s="378"/>
      <c r="C32" s="378"/>
      <c r="D32" s="378"/>
      <c r="E32" s="378"/>
      <c r="F32" s="378"/>
      <c r="G32" s="392" t="s">
        <v>25</v>
      </c>
      <c r="H32" s="431">
        <f>SUM(H29:H31)</f>
        <v>0</v>
      </c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</row>
    <row r="33" spans="1:26" x14ac:dyDescent="0.2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</row>
    <row r="34" spans="1:26" s="533" customFormat="1" x14ac:dyDescent="0.2">
      <c r="A34" s="378"/>
      <c r="B34" s="601" t="s">
        <v>47</v>
      </c>
      <c r="C34" s="718"/>
      <c r="D34" s="718"/>
      <c r="E34" s="718"/>
      <c r="F34" s="718"/>
      <c r="G34" s="718"/>
      <c r="H34" s="718"/>
      <c r="I34" s="718"/>
      <c r="J34" s="718"/>
      <c r="K34" s="718"/>
      <c r="L34" s="719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</row>
    <row r="35" spans="1:26" s="533" customFormat="1" x14ac:dyDescent="0.2">
      <c r="A35" s="378"/>
      <c r="B35" s="709"/>
      <c r="C35" s="710"/>
      <c r="D35" s="710"/>
      <c r="E35" s="710"/>
      <c r="F35" s="710"/>
      <c r="G35" s="710"/>
      <c r="H35" s="710"/>
      <c r="I35" s="710"/>
      <c r="J35" s="710"/>
      <c r="K35" s="710"/>
      <c r="L35" s="711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</row>
    <row r="36" spans="1:26" s="533" customFormat="1" x14ac:dyDescent="0.2">
      <c r="A36" s="378"/>
      <c r="B36" s="712"/>
      <c r="C36" s="713"/>
      <c r="D36" s="713"/>
      <c r="E36" s="713"/>
      <c r="F36" s="713"/>
      <c r="G36" s="713"/>
      <c r="H36" s="713"/>
      <c r="I36" s="713"/>
      <c r="J36" s="713"/>
      <c r="K36" s="713"/>
      <c r="L36" s="714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</row>
    <row r="37" spans="1:26" s="533" customFormat="1" x14ac:dyDescent="0.2">
      <c r="A37" s="378"/>
      <c r="B37" s="712"/>
      <c r="C37" s="713"/>
      <c r="D37" s="713"/>
      <c r="E37" s="713"/>
      <c r="F37" s="713"/>
      <c r="G37" s="713"/>
      <c r="H37" s="713"/>
      <c r="I37" s="713"/>
      <c r="J37" s="713"/>
      <c r="K37" s="713"/>
      <c r="L37" s="714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</row>
    <row r="38" spans="1:26" s="533" customFormat="1" x14ac:dyDescent="0.2">
      <c r="A38" s="378"/>
      <c r="B38" s="712"/>
      <c r="C38" s="713"/>
      <c r="D38" s="713"/>
      <c r="E38" s="713"/>
      <c r="F38" s="713"/>
      <c r="G38" s="713"/>
      <c r="H38" s="713"/>
      <c r="I38" s="713"/>
      <c r="J38" s="713"/>
      <c r="K38" s="713"/>
      <c r="L38" s="714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</row>
    <row r="39" spans="1:26" s="533" customFormat="1" x14ac:dyDescent="0.2">
      <c r="A39" s="378"/>
      <c r="B39" s="715"/>
      <c r="C39" s="716"/>
      <c r="D39" s="716"/>
      <c r="E39" s="716"/>
      <c r="F39" s="716"/>
      <c r="G39" s="716"/>
      <c r="H39" s="716"/>
      <c r="I39" s="716"/>
      <c r="J39" s="716"/>
      <c r="K39" s="716"/>
      <c r="L39" s="717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</row>
    <row r="40" spans="1:26" customFormat="1" x14ac:dyDescent="0.2"/>
    <row r="41" spans="1:26" customFormat="1" ht="15" x14ac:dyDescent="0.25">
      <c r="A41" s="706" t="s">
        <v>492</v>
      </c>
      <c r="B41" s="706"/>
      <c r="C41" s="706"/>
      <c r="D41" s="706"/>
    </row>
    <row r="42" spans="1:26" customFormat="1" ht="15" x14ac:dyDescent="0.25">
      <c r="A42" s="549"/>
      <c r="B42" s="549"/>
      <c r="C42" s="549"/>
      <c r="D42" s="549"/>
    </row>
    <row r="43" spans="1:26" customFormat="1" ht="22.5" customHeight="1" x14ac:dyDescent="0.2">
      <c r="B43" s="586" t="s">
        <v>58</v>
      </c>
      <c r="C43" s="586"/>
      <c r="D43" s="705" t="s">
        <v>53</v>
      </c>
      <c r="E43" s="705"/>
      <c r="F43" s="546" t="s">
        <v>54</v>
      </c>
      <c r="G43" s="550" t="s">
        <v>59</v>
      </c>
      <c r="H43" s="546" t="s">
        <v>30</v>
      </c>
    </row>
    <row r="44" spans="1:26" customFormat="1" x14ac:dyDescent="0.2">
      <c r="B44" s="605"/>
      <c r="C44" s="605"/>
      <c r="D44" s="704"/>
      <c r="E44" s="704"/>
      <c r="F44" s="548"/>
      <c r="G44" s="422"/>
      <c r="H44" s="412">
        <f>IF(B44="",0,(D44*F44*G44))</f>
        <v>0</v>
      </c>
    </row>
    <row r="45" spans="1:26" customFormat="1" x14ac:dyDescent="0.2">
      <c r="B45" s="605"/>
      <c r="C45" s="605"/>
      <c r="D45" s="704"/>
      <c r="E45" s="704"/>
      <c r="F45" s="548"/>
      <c r="G45" s="422"/>
      <c r="H45" s="412">
        <f>IF(B45="",0,(D45*F45*G45))</f>
        <v>0</v>
      </c>
    </row>
    <row r="46" spans="1:26" customFormat="1" x14ac:dyDescent="0.2">
      <c r="B46" s="605"/>
      <c r="C46" s="605"/>
      <c r="D46" s="704"/>
      <c r="E46" s="704"/>
      <c r="F46" s="548"/>
      <c r="G46" s="422"/>
      <c r="H46" s="412">
        <f>IF(B46="",0,(D46*F46*G46))</f>
        <v>0</v>
      </c>
    </row>
    <row r="47" spans="1:26" customFormat="1" x14ac:dyDescent="0.2">
      <c r="B47" s="378"/>
      <c r="C47" s="378"/>
      <c r="D47" s="378"/>
      <c r="E47" s="378"/>
      <c r="F47" s="378"/>
      <c r="G47" s="392" t="s">
        <v>25</v>
      </c>
      <c r="H47" s="431">
        <f>SUM(H44:H46)</f>
        <v>0</v>
      </c>
    </row>
    <row r="48" spans="1:26" x14ac:dyDescent="0.2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</row>
    <row r="49" spans="1:28" ht="15" x14ac:dyDescent="0.25">
      <c r="A49" s="699" t="s">
        <v>462</v>
      </c>
      <c r="B49" s="699"/>
      <c r="C49" s="699"/>
      <c r="D49" s="699"/>
      <c r="E49" s="699"/>
      <c r="F49" s="699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</row>
    <row r="50" spans="1:28" x14ac:dyDescent="0.2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</row>
    <row r="51" spans="1:28" ht="29.25" customHeight="1" x14ac:dyDescent="0.2">
      <c r="A51" s="378"/>
      <c r="B51" s="586" t="s">
        <v>463</v>
      </c>
      <c r="C51" s="586"/>
      <c r="D51" s="705" t="s">
        <v>487</v>
      </c>
      <c r="E51" s="705"/>
      <c r="F51" s="395" t="s">
        <v>184</v>
      </c>
      <c r="G51" s="395" t="s">
        <v>30</v>
      </c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</row>
    <row r="52" spans="1:28" x14ac:dyDescent="0.2">
      <c r="A52" s="378"/>
      <c r="B52" s="720"/>
      <c r="C52" s="720"/>
      <c r="D52" s="721"/>
      <c r="E52" s="721"/>
      <c r="F52" s="509"/>
      <c r="G52" s="431">
        <f>IF(B52="",0,(B52*D52*F52))</f>
        <v>0</v>
      </c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</row>
    <row r="53" spans="1:28" x14ac:dyDescent="0.2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</row>
    <row r="54" spans="1:28" s="533" customFormat="1" x14ac:dyDescent="0.2">
      <c r="A54" s="378"/>
      <c r="B54" s="601" t="s">
        <v>47</v>
      </c>
      <c r="C54" s="718"/>
      <c r="D54" s="718"/>
      <c r="E54" s="718"/>
      <c r="F54" s="718"/>
      <c r="G54" s="718"/>
      <c r="H54" s="718"/>
      <c r="I54" s="718"/>
      <c r="J54" s="718"/>
      <c r="K54" s="718"/>
      <c r="L54" s="719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</row>
    <row r="55" spans="1:28" s="533" customFormat="1" x14ac:dyDescent="0.2">
      <c r="A55" s="378"/>
      <c r="B55" s="709"/>
      <c r="C55" s="710"/>
      <c r="D55" s="710"/>
      <c r="E55" s="710"/>
      <c r="F55" s="710"/>
      <c r="G55" s="710"/>
      <c r="H55" s="710"/>
      <c r="I55" s="710"/>
      <c r="J55" s="710"/>
      <c r="K55" s="710"/>
      <c r="L55" s="711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</row>
    <row r="56" spans="1:28" s="533" customFormat="1" x14ac:dyDescent="0.2">
      <c r="A56" s="378"/>
      <c r="B56" s="712"/>
      <c r="C56" s="713"/>
      <c r="D56" s="713"/>
      <c r="E56" s="713"/>
      <c r="F56" s="713"/>
      <c r="G56" s="713"/>
      <c r="H56" s="713"/>
      <c r="I56" s="713"/>
      <c r="J56" s="713"/>
      <c r="K56" s="713"/>
      <c r="L56" s="714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</row>
    <row r="57" spans="1:28" s="533" customFormat="1" x14ac:dyDescent="0.2">
      <c r="A57" s="378"/>
      <c r="B57" s="712"/>
      <c r="C57" s="713"/>
      <c r="D57" s="713"/>
      <c r="E57" s="713"/>
      <c r="F57" s="713"/>
      <c r="G57" s="713"/>
      <c r="H57" s="713"/>
      <c r="I57" s="713"/>
      <c r="J57" s="713"/>
      <c r="K57" s="713"/>
      <c r="L57" s="714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</row>
    <row r="58" spans="1:28" s="533" customFormat="1" x14ac:dyDescent="0.2">
      <c r="A58" s="378"/>
      <c r="B58" s="712"/>
      <c r="C58" s="713"/>
      <c r="D58" s="713"/>
      <c r="E58" s="713"/>
      <c r="F58" s="713"/>
      <c r="G58" s="713"/>
      <c r="H58" s="713"/>
      <c r="I58" s="713"/>
      <c r="J58" s="713"/>
      <c r="K58" s="713"/>
      <c r="L58" s="714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</row>
    <row r="59" spans="1:28" x14ac:dyDescent="0.2">
      <c r="A59" s="378"/>
      <c r="B59" s="715"/>
      <c r="C59" s="716"/>
      <c r="D59" s="716"/>
      <c r="E59" s="716"/>
      <c r="F59" s="716"/>
      <c r="G59" s="716"/>
      <c r="H59" s="716"/>
      <c r="I59" s="716"/>
      <c r="J59" s="716"/>
      <c r="K59" s="716"/>
      <c r="L59" s="717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</row>
    <row r="60" spans="1:28" s="533" customFormat="1" x14ac:dyDescent="0.2">
      <c r="A60" s="378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</row>
    <row r="61" spans="1:28" x14ac:dyDescent="0.2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</row>
    <row r="62" spans="1:28" x14ac:dyDescent="0.2">
      <c r="A62" s="378"/>
      <c r="B62" s="378"/>
      <c r="C62" s="378"/>
      <c r="D62" s="378"/>
      <c r="E62" s="378"/>
      <c r="F62" s="378"/>
      <c r="G62" s="378"/>
      <c r="H62" s="378"/>
      <c r="I62" s="590" t="s">
        <v>25</v>
      </c>
      <c r="J62" s="590"/>
      <c r="K62" s="591">
        <f>SUM(J13+H32+H47+G52)</f>
        <v>0</v>
      </c>
      <c r="L62" s="590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</row>
    <row r="63" spans="1:28" x14ac:dyDescent="0.2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</row>
    <row r="64" spans="1:28" x14ac:dyDescent="0.2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</row>
    <row r="65" spans="1:26" x14ac:dyDescent="0.2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</row>
    <row r="66" spans="1:26" x14ac:dyDescent="0.2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</row>
    <row r="67" spans="1:26" x14ac:dyDescent="0.2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</row>
    <row r="68" spans="1:26" x14ac:dyDescent="0.2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</row>
    <row r="69" spans="1:26" x14ac:dyDescent="0.2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</row>
    <row r="70" spans="1:26" x14ac:dyDescent="0.2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</row>
    <row r="71" spans="1:26" x14ac:dyDescent="0.2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</row>
    <row r="72" spans="1:26" x14ac:dyDescent="0.2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</row>
    <row r="73" spans="1:26" x14ac:dyDescent="0.2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</row>
    <row r="74" spans="1:26" x14ac:dyDescent="0.2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</row>
    <row r="75" spans="1:26" x14ac:dyDescent="0.2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</row>
    <row r="76" spans="1:26" x14ac:dyDescent="0.2">
      <c r="A76" s="378"/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</row>
    <row r="77" spans="1:26" x14ac:dyDescent="0.2">
      <c r="A77" s="378"/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</row>
    <row r="78" spans="1:26" x14ac:dyDescent="0.2">
      <c r="A78" s="378"/>
      <c r="B78" s="378"/>
      <c r="C78" s="378"/>
      <c r="D78" s="378"/>
      <c r="E78" s="378"/>
      <c r="F78" s="378"/>
      <c r="G78" s="378"/>
      <c r="H78" s="378"/>
      <c r="I78" s="378"/>
      <c r="J78" s="378"/>
      <c r="K78" s="378"/>
      <c r="L78" s="378"/>
      <c r="M78" s="378"/>
      <c r="N78" s="378"/>
      <c r="O78" s="378"/>
      <c r="P78" s="378"/>
      <c r="Q78" s="378"/>
      <c r="R78" s="378"/>
      <c r="S78" s="378"/>
      <c r="T78" s="378"/>
      <c r="U78" s="378"/>
      <c r="V78" s="378"/>
      <c r="W78" s="378"/>
      <c r="X78" s="378"/>
      <c r="Y78" s="378"/>
      <c r="Z78" s="378"/>
    </row>
    <row r="79" spans="1:26" x14ac:dyDescent="0.2">
      <c r="A79" s="378"/>
      <c r="B79" s="378"/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</row>
    <row r="80" spans="1:26" x14ac:dyDescent="0.2">
      <c r="A80" s="378"/>
      <c r="B80" s="378"/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  <c r="T80" s="378"/>
      <c r="U80" s="378"/>
      <c r="V80" s="378"/>
      <c r="W80" s="378"/>
      <c r="X80" s="378"/>
      <c r="Y80" s="378"/>
      <c r="Z80" s="378"/>
    </row>
    <row r="81" spans="1:26" x14ac:dyDescent="0.2">
      <c r="A81" s="378"/>
      <c r="B81" s="378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</row>
    <row r="82" spans="1:26" x14ac:dyDescent="0.2">
      <c r="A82" s="378"/>
      <c r="B82" s="378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78"/>
      <c r="W82" s="378"/>
      <c r="X82" s="378"/>
      <c r="Y82" s="378"/>
      <c r="Z82" s="378"/>
    </row>
    <row r="83" spans="1:26" x14ac:dyDescent="0.2">
      <c r="A83" s="378"/>
      <c r="B83" s="378"/>
      <c r="C83" s="378"/>
      <c r="D83" s="378"/>
      <c r="E83" s="378"/>
      <c r="F83" s="378"/>
      <c r="G83" s="378"/>
      <c r="H83" s="378"/>
      <c r="I83" s="378"/>
      <c r="J83" s="378"/>
      <c r="K83" s="378"/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</row>
    <row r="84" spans="1:26" x14ac:dyDescent="0.2">
      <c r="A84" s="378"/>
      <c r="B84" s="378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8"/>
      <c r="Z84" s="378"/>
    </row>
    <row r="85" spans="1:26" x14ac:dyDescent="0.2">
      <c r="A85" s="378"/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</row>
    <row r="86" spans="1:26" x14ac:dyDescent="0.2">
      <c r="A86" s="378"/>
      <c r="B86" s="378"/>
      <c r="C86" s="378"/>
      <c r="D86" s="378"/>
      <c r="E86" s="378"/>
      <c r="F86" s="378"/>
      <c r="G86" s="378"/>
      <c r="H86" s="378"/>
      <c r="I86" s="378"/>
      <c r="J86" s="378"/>
      <c r="K86" s="378"/>
      <c r="L86" s="378"/>
      <c r="M86" s="378"/>
      <c r="N86" s="378"/>
      <c r="O86" s="378"/>
      <c r="P86" s="378"/>
      <c r="Q86" s="378"/>
      <c r="R86" s="378"/>
      <c r="S86" s="378"/>
      <c r="T86" s="378"/>
      <c r="U86" s="378"/>
      <c r="V86" s="378"/>
      <c r="W86" s="378"/>
      <c r="X86" s="378"/>
      <c r="Y86" s="378"/>
      <c r="Z86" s="378"/>
    </row>
    <row r="87" spans="1:26" x14ac:dyDescent="0.2">
      <c r="A87" s="378"/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8"/>
      <c r="Q87" s="378"/>
      <c r="R87" s="378"/>
      <c r="S87" s="378"/>
      <c r="T87" s="378"/>
      <c r="U87" s="378"/>
      <c r="V87" s="378"/>
      <c r="W87" s="378"/>
      <c r="X87" s="378"/>
      <c r="Y87" s="378"/>
      <c r="Z87" s="378"/>
    </row>
    <row r="88" spans="1:26" x14ac:dyDescent="0.2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</row>
    <row r="89" spans="1:26" x14ac:dyDescent="0.2">
      <c r="A89" s="378"/>
      <c r="B89" s="378"/>
      <c r="C89" s="378"/>
      <c r="D89" s="378"/>
      <c r="E89" s="378"/>
      <c r="F89" s="378"/>
      <c r="G89" s="378"/>
      <c r="H89" s="378"/>
      <c r="I89" s="378"/>
      <c r="J89" s="378"/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</row>
    <row r="90" spans="1:26" x14ac:dyDescent="0.2">
      <c r="A90" s="378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</row>
    <row r="91" spans="1:26" x14ac:dyDescent="0.2">
      <c r="A91" s="378"/>
      <c r="B91" s="378"/>
      <c r="C91" s="378"/>
      <c r="D91" s="378"/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</row>
    <row r="92" spans="1:26" x14ac:dyDescent="0.2">
      <c r="A92" s="378"/>
      <c r="B92" s="378"/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</row>
    <row r="93" spans="1:26" x14ac:dyDescent="0.2">
      <c r="A93" s="378"/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</row>
    <row r="94" spans="1:26" x14ac:dyDescent="0.2">
      <c r="A94" s="378"/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</row>
    <row r="95" spans="1:26" x14ac:dyDescent="0.2">
      <c r="A95" s="378"/>
      <c r="B95" s="378"/>
      <c r="C95" s="378"/>
      <c r="D95" s="378"/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378"/>
      <c r="P95" s="378"/>
      <c r="Q95" s="378"/>
      <c r="R95" s="378"/>
      <c r="S95" s="378"/>
      <c r="T95" s="378"/>
      <c r="U95" s="378"/>
      <c r="V95" s="378"/>
      <c r="W95" s="378"/>
      <c r="X95" s="378"/>
      <c r="Y95" s="378"/>
      <c r="Z95" s="378"/>
    </row>
    <row r="96" spans="1:26" x14ac:dyDescent="0.2">
      <c r="A96" s="378"/>
      <c r="B96" s="378"/>
      <c r="C96" s="378"/>
      <c r="D96" s="378"/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  <c r="Y96" s="378"/>
      <c r="Z96" s="378"/>
    </row>
    <row r="97" spans="1:26" x14ac:dyDescent="0.2">
      <c r="A97" s="378"/>
      <c r="B97" s="378"/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  <c r="Y97" s="378"/>
      <c r="Z97" s="378"/>
    </row>
    <row r="98" spans="1:26" x14ac:dyDescent="0.2">
      <c r="A98" s="378"/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8"/>
      <c r="Z98" s="378"/>
    </row>
    <row r="99" spans="1:26" x14ac:dyDescent="0.2">
      <c r="A99" s="378"/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  <c r="Y99" s="378"/>
      <c r="Z99" s="378"/>
    </row>
    <row r="100" spans="1:26" x14ac:dyDescent="0.2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8"/>
      <c r="Z100" s="378"/>
    </row>
    <row r="101" spans="1:26" x14ac:dyDescent="0.2">
      <c r="A101" s="378"/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  <c r="Z101" s="378"/>
    </row>
    <row r="102" spans="1:26" x14ac:dyDescent="0.2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  <c r="Z102" s="378"/>
    </row>
    <row r="103" spans="1:26" x14ac:dyDescent="0.2">
      <c r="A103" s="378"/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  <c r="Y103" s="378"/>
      <c r="Z103" s="378"/>
    </row>
    <row r="104" spans="1:26" x14ac:dyDescent="0.2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8"/>
      <c r="Z104" s="378"/>
    </row>
    <row r="105" spans="1:26" x14ac:dyDescent="0.2">
      <c r="A105" s="378"/>
      <c r="B105" s="378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  <c r="Y105" s="378"/>
      <c r="Z105" s="378"/>
    </row>
    <row r="106" spans="1:26" x14ac:dyDescent="0.2">
      <c r="A106" s="378"/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8"/>
      <c r="Z106" s="378"/>
    </row>
    <row r="107" spans="1:26" x14ac:dyDescent="0.2">
      <c r="A107" s="378"/>
      <c r="B107" s="378"/>
      <c r="C107" s="378"/>
      <c r="D107" s="378"/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  <c r="Y107" s="378"/>
      <c r="Z107" s="378"/>
    </row>
    <row r="108" spans="1:26" x14ac:dyDescent="0.2">
      <c r="A108" s="378"/>
      <c r="B108" s="378"/>
      <c r="C108" s="378"/>
      <c r="D108" s="378"/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8"/>
      <c r="Z108" s="378"/>
    </row>
    <row r="109" spans="1:26" x14ac:dyDescent="0.2">
      <c r="A109" s="378"/>
      <c r="B109" s="378"/>
      <c r="C109" s="378"/>
      <c r="D109" s="378"/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  <c r="Y109" s="378"/>
      <c r="Z109" s="378"/>
    </row>
    <row r="110" spans="1:26" x14ac:dyDescent="0.2">
      <c r="A110" s="378"/>
      <c r="B110" s="378"/>
      <c r="C110" s="378"/>
      <c r="D110" s="378"/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</row>
    <row r="111" spans="1:26" x14ac:dyDescent="0.2">
      <c r="A111" s="378"/>
      <c r="B111" s="378"/>
      <c r="C111" s="378"/>
      <c r="D111" s="378"/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  <c r="Y111" s="378"/>
      <c r="Z111" s="378"/>
    </row>
    <row r="112" spans="1:26" x14ac:dyDescent="0.2">
      <c r="A112" s="378"/>
      <c r="B112" s="378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  <c r="Y112" s="378"/>
      <c r="Z112" s="378"/>
    </row>
    <row r="113" spans="1:26" x14ac:dyDescent="0.2">
      <c r="A113" s="378"/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  <c r="Y113" s="378"/>
      <c r="Z113" s="378"/>
    </row>
    <row r="114" spans="1:26" x14ac:dyDescent="0.2">
      <c r="A114" s="378"/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</row>
    <row r="115" spans="1:26" x14ac:dyDescent="0.2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</row>
    <row r="116" spans="1:26" x14ac:dyDescent="0.2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</row>
    <row r="117" spans="1:26" x14ac:dyDescent="0.2">
      <c r="A117" s="378"/>
      <c r="B117" s="378"/>
      <c r="C117" s="378"/>
      <c r="D117" s="378"/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  <c r="Y117" s="378"/>
      <c r="Z117" s="378"/>
    </row>
    <row r="118" spans="1:26" x14ac:dyDescent="0.2">
      <c r="A118" s="378"/>
      <c r="B118" s="378"/>
      <c r="C118" s="378"/>
      <c r="D118" s="378"/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</row>
    <row r="119" spans="1:26" x14ac:dyDescent="0.2">
      <c r="A119" s="378"/>
      <c r="B119" s="378"/>
      <c r="C119" s="378"/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</row>
    <row r="120" spans="1:26" x14ac:dyDescent="0.2">
      <c r="A120" s="378"/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</row>
    <row r="121" spans="1:26" x14ac:dyDescent="0.2">
      <c r="A121" s="378"/>
      <c r="B121" s="378"/>
      <c r="C121" s="378"/>
      <c r="D121" s="378"/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</row>
    <row r="122" spans="1:26" x14ac:dyDescent="0.2">
      <c r="A122" s="378"/>
      <c r="B122" s="378"/>
      <c r="C122" s="378"/>
      <c r="D122" s="378"/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</row>
    <row r="123" spans="1:26" x14ac:dyDescent="0.2">
      <c r="A123" s="378"/>
      <c r="B123" s="378"/>
      <c r="C123" s="378"/>
      <c r="D123" s="378"/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</row>
    <row r="124" spans="1:26" x14ac:dyDescent="0.2">
      <c r="A124" s="378"/>
      <c r="B124" s="378"/>
      <c r="C124" s="378"/>
      <c r="D124" s="378"/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</row>
    <row r="125" spans="1:26" x14ac:dyDescent="0.2">
      <c r="A125" s="378"/>
      <c r="B125" s="378"/>
      <c r="C125" s="378"/>
      <c r="D125" s="378"/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</row>
    <row r="126" spans="1:26" x14ac:dyDescent="0.2">
      <c r="A126" s="378"/>
      <c r="B126" s="378"/>
      <c r="C126" s="378"/>
      <c r="D126" s="378"/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</row>
    <row r="127" spans="1:26" x14ac:dyDescent="0.2">
      <c r="A127" s="378"/>
      <c r="B127" s="378"/>
      <c r="C127" s="378"/>
      <c r="D127" s="378"/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</row>
    <row r="128" spans="1:26" x14ac:dyDescent="0.2">
      <c r="A128" s="378"/>
      <c r="B128" s="378"/>
      <c r="C128" s="378"/>
      <c r="D128" s="378"/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  <c r="Y128" s="378"/>
      <c r="Z128" s="378"/>
    </row>
    <row r="129" spans="1:26" x14ac:dyDescent="0.2">
      <c r="A129" s="378"/>
      <c r="B129" s="378"/>
      <c r="C129" s="378"/>
      <c r="D129" s="378"/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  <c r="Y129" s="378"/>
      <c r="Z129" s="378"/>
    </row>
    <row r="130" spans="1:26" x14ac:dyDescent="0.2">
      <c r="A130" s="378"/>
      <c r="B130" s="378"/>
      <c r="C130" s="378"/>
      <c r="D130" s="378"/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  <c r="Y130" s="378"/>
      <c r="Z130" s="378"/>
    </row>
    <row r="131" spans="1:26" x14ac:dyDescent="0.2">
      <c r="A131" s="378"/>
      <c r="B131" s="378"/>
      <c r="C131" s="378"/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  <c r="Y131" s="378"/>
      <c r="Z131" s="378"/>
    </row>
    <row r="132" spans="1:26" x14ac:dyDescent="0.2">
      <c r="A132" s="378"/>
      <c r="B132" s="378"/>
      <c r="C132" s="378"/>
      <c r="D132" s="378"/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  <c r="Y132" s="378"/>
      <c r="Z132" s="378"/>
    </row>
    <row r="133" spans="1:26" x14ac:dyDescent="0.2">
      <c r="A133" s="378"/>
      <c r="B133" s="378"/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</row>
    <row r="134" spans="1:26" x14ac:dyDescent="0.2">
      <c r="A134" s="378"/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</row>
    <row r="135" spans="1:26" x14ac:dyDescent="0.2">
      <c r="A135" s="378"/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</row>
    <row r="136" spans="1:26" x14ac:dyDescent="0.2">
      <c r="A136" s="378"/>
      <c r="B136" s="378"/>
      <c r="C136" s="378"/>
      <c r="D136" s="378"/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  <c r="Y136" s="378"/>
      <c r="Z136" s="378"/>
    </row>
    <row r="137" spans="1:26" x14ac:dyDescent="0.2">
      <c r="A137" s="378"/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  <c r="Y137" s="378"/>
      <c r="Z137" s="378"/>
    </row>
    <row r="138" spans="1:26" x14ac:dyDescent="0.2">
      <c r="A138" s="378"/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  <c r="Y138" s="378"/>
      <c r="Z138" s="378"/>
    </row>
    <row r="139" spans="1:26" x14ac:dyDescent="0.2">
      <c r="A139" s="378"/>
      <c r="B139" s="378"/>
      <c r="C139" s="378"/>
      <c r="D139" s="378"/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</row>
    <row r="140" spans="1:26" x14ac:dyDescent="0.2">
      <c r="A140" s="378"/>
      <c r="B140" s="378"/>
      <c r="C140" s="378"/>
      <c r="D140" s="378"/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  <c r="Y140" s="378"/>
      <c r="Z140" s="378"/>
    </row>
    <row r="141" spans="1:26" x14ac:dyDescent="0.2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  <c r="Y141" s="378"/>
      <c r="Z141" s="378"/>
    </row>
    <row r="142" spans="1:26" x14ac:dyDescent="0.2">
      <c r="A142" s="378"/>
      <c r="B142" s="378"/>
      <c r="C142" s="378"/>
      <c r="D142" s="378"/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  <c r="Y142" s="378"/>
      <c r="Z142" s="378"/>
    </row>
    <row r="143" spans="1:26" x14ac:dyDescent="0.2">
      <c r="A143" s="378"/>
      <c r="B143" s="378"/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  <c r="Y143" s="378"/>
      <c r="Z143" s="378"/>
    </row>
    <row r="144" spans="1:26" x14ac:dyDescent="0.2">
      <c r="A144" s="378"/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  <c r="Y144" s="378"/>
      <c r="Z144" s="378"/>
    </row>
    <row r="145" spans="1:26" x14ac:dyDescent="0.2">
      <c r="A145" s="378"/>
      <c r="B145" s="378"/>
      <c r="C145" s="378"/>
      <c r="D145" s="378"/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  <c r="Y145" s="378"/>
      <c r="Z145" s="378"/>
    </row>
    <row r="146" spans="1:26" x14ac:dyDescent="0.2">
      <c r="A146" s="378"/>
      <c r="B146" s="378"/>
      <c r="C146" s="378"/>
      <c r="D146" s="378"/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  <c r="Y146" s="378"/>
      <c r="Z146" s="378"/>
    </row>
    <row r="147" spans="1:26" x14ac:dyDescent="0.2">
      <c r="A147" s="378"/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  <c r="Y147" s="378"/>
      <c r="Z147" s="378"/>
    </row>
    <row r="148" spans="1:26" x14ac:dyDescent="0.2">
      <c r="A148" s="378"/>
      <c r="B148" s="378"/>
      <c r="C148" s="378"/>
      <c r="D148" s="378"/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  <c r="Y148" s="378"/>
      <c r="Z148" s="378"/>
    </row>
    <row r="149" spans="1:26" x14ac:dyDescent="0.2">
      <c r="A149" s="378"/>
      <c r="B149" s="378"/>
      <c r="C149" s="378"/>
      <c r="D149" s="378"/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  <c r="Y149" s="378"/>
      <c r="Z149" s="378"/>
    </row>
    <row r="150" spans="1:26" x14ac:dyDescent="0.2">
      <c r="A150" s="378"/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  <c r="Y150" s="378"/>
      <c r="Z150" s="378"/>
    </row>
    <row r="151" spans="1:26" x14ac:dyDescent="0.2">
      <c r="A151" s="378"/>
      <c r="B151" s="378"/>
      <c r="C151" s="378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8"/>
    </row>
    <row r="152" spans="1:26" x14ac:dyDescent="0.2">
      <c r="A152" s="378"/>
      <c r="B152" s="378"/>
      <c r="C152" s="378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8"/>
    </row>
    <row r="153" spans="1:26" x14ac:dyDescent="0.2">
      <c r="A153" s="378"/>
      <c r="B153" s="378"/>
      <c r="C153" s="378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8"/>
    </row>
    <row r="154" spans="1:26" x14ac:dyDescent="0.2">
      <c r="A154" s="378"/>
      <c r="B154" s="378"/>
      <c r="C154" s="378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8"/>
    </row>
    <row r="155" spans="1:26" x14ac:dyDescent="0.2">
      <c r="A155" s="378"/>
      <c r="B155" s="378"/>
      <c r="C155" s="378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</row>
    <row r="156" spans="1:26" x14ac:dyDescent="0.2">
      <c r="A156" s="378"/>
      <c r="B156" s="378"/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</row>
    <row r="157" spans="1:26" x14ac:dyDescent="0.2">
      <c r="A157" s="378"/>
      <c r="B157" s="378"/>
      <c r="C157" s="378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8"/>
    </row>
    <row r="158" spans="1:26" x14ac:dyDescent="0.2">
      <c r="A158" s="378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8"/>
    </row>
    <row r="159" spans="1:26" x14ac:dyDescent="0.2">
      <c r="A159" s="378"/>
      <c r="B159" s="378"/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</row>
    <row r="160" spans="1:26" x14ac:dyDescent="0.2">
      <c r="A160" s="378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</row>
    <row r="161" spans="1:26" x14ac:dyDescent="0.2">
      <c r="A161" s="378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</row>
    <row r="162" spans="1:26" x14ac:dyDescent="0.2">
      <c r="A162" s="378"/>
      <c r="B162" s="378"/>
      <c r="C162" s="378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8"/>
    </row>
    <row r="163" spans="1:26" x14ac:dyDescent="0.2">
      <c r="A163" s="378"/>
      <c r="B163" s="378"/>
      <c r="C163" s="378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8"/>
    </row>
    <row r="164" spans="1:26" x14ac:dyDescent="0.2">
      <c r="A164" s="378"/>
      <c r="B164" s="378"/>
      <c r="C164" s="378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8"/>
    </row>
    <row r="165" spans="1:26" x14ac:dyDescent="0.2">
      <c r="A165" s="378"/>
      <c r="B165" s="378"/>
      <c r="C165" s="378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8"/>
    </row>
    <row r="166" spans="1:26" x14ac:dyDescent="0.2">
      <c r="A166" s="378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8"/>
    </row>
    <row r="167" spans="1:26" x14ac:dyDescent="0.2">
      <c r="A167" s="378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8"/>
    </row>
    <row r="168" spans="1:26" x14ac:dyDescent="0.2">
      <c r="A168" s="378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8"/>
    </row>
    <row r="169" spans="1:26" x14ac:dyDescent="0.2">
      <c r="A169" s="378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8"/>
    </row>
    <row r="170" spans="1:26" x14ac:dyDescent="0.2">
      <c r="A170" s="378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8"/>
    </row>
    <row r="171" spans="1:26" x14ac:dyDescent="0.2">
      <c r="A171" s="378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8"/>
    </row>
    <row r="172" spans="1:26" x14ac:dyDescent="0.2">
      <c r="A172" s="378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8"/>
    </row>
    <row r="173" spans="1:26" x14ac:dyDescent="0.2">
      <c r="A173" s="378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8"/>
    </row>
    <row r="174" spans="1:26" x14ac:dyDescent="0.2">
      <c r="A174" s="378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8"/>
    </row>
    <row r="175" spans="1:26" x14ac:dyDescent="0.2">
      <c r="A175" s="378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8"/>
    </row>
    <row r="176" spans="1:26" x14ac:dyDescent="0.2">
      <c r="A176" s="378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8"/>
    </row>
    <row r="177" spans="1:26" x14ac:dyDescent="0.2">
      <c r="A177" s="378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8"/>
    </row>
    <row r="178" spans="1:26" x14ac:dyDescent="0.2">
      <c r="A178" s="378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8"/>
    </row>
    <row r="179" spans="1:26" x14ac:dyDescent="0.2">
      <c r="A179" s="378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8"/>
    </row>
    <row r="180" spans="1:26" x14ac:dyDescent="0.2">
      <c r="A180" s="378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8"/>
    </row>
    <row r="181" spans="1:26" x14ac:dyDescent="0.2">
      <c r="A181" s="378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8"/>
    </row>
    <row r="182" spans="1:26" x14ac:dyDescent="0.2">
      <c r="A182" s="378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</row>
    <row r="183" spans="1:26" x14ac:dyDescent="0.2">
      <c r="A183" s="378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</row>
    <row r="184" spans="1:26" x14ac:dyDescent="0.2">
      <c r="A184" s="378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</row>
    <row r="185" spans="1:26" x14ac:dyDescent="0.2">
      <c r="A185" s="378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8"/>
    </row>
    <row r="186" spans="1:26" x14ac:dyDescent="0.2">
      <c r="A186" s="378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8"/>
    </row>
    <row r="187" spans="1:26" x14ac:dyDescent="0.2">
      <c r="A187" s="378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</row>
    <row r="188" spans="1:26" x14ac:dyDescent="0.2">
      <c r="A188" s="378"/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8"/>
    </row>
    <row r="189" spans="1:26" x14ac:dyDescent="0.2">
      <c r="A189" s="378"/>
      <c r="B189" s="378"/>
      <c r="C189" s="378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8"/>
    </row>
    <row r="190" spans="1:26" x14ac:dyDescent="0.2">
      <c r="A190" s="378"/>
      <c r="B190" s="378"/>
      <c r="C190" s="378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</row>
    <row r="191" spans="1:26" x14ac:dyDescent="0.2">
      <c r="A191" s="378"/>
      <c r="B191" s="378"/>
      <c r="C191" s="378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8"/>
    </row>
    <row r="192" spans="1:26" x14ac:dyDescent="0.2">
      <c r="A192" s="378"/>
      <c r="B192" s="378"/>
      <c r="C192" s="378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8"/>
    </row>
    <row r="193" spans="1:26" x14ac:dyDescent="0.2">
      <c r="A193" s="378"/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</row>
    <row r="194" spans="1:26" x14ac:dyDescent="0.2">
      <c r="A194" s="378"/>
      <c r="B194" s="378"/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8"/>
    </row>
    <row r="195" spans="1:26" x14ac:dyDescent="0.2">
      <c r="A195" s="378"/>
      <c r="B195" s="378"/>
      <c r="C195" s="378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8"/>
    </row>
    <row r="196" spans="1:26" x14ac:dyDescent="0.2">
      <c r="A196" s="378"/>
      <c r="B196" s="378"/>
      <c r="C196" s="378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8"/>
    </row>
    <row r="197" spans="1:26" x14ac:dyDescent="0.2">
      <c r="A197" s="378"/>
      <c r="B197" s="378"/>
      <c r="C197" s="378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8"/>
    </row>
    <row r="198" spans="1:26" x14ac:dyDescent="0.2">
      <c r="A198" s="378"/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8"/>
    </row>
    <row r="199" spans="1:26" x14ac:dyDescent="0.2">
      <c r="A199" s="378"/>
      <c r="B199" s="378"/>
      <c r="C199" s="378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8"/>
    </row>
    <row r="200" spans="1:26" x14ac:dyDescent="0.2">
      <c r="A200" s="378"/>
      <c r="B200" s="378"/>
      <c r="C200" s="378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8"/>
    </row>
    <row r="201" spans="1:26" x14ac:dyDescent="0.2">
      <c r="A201" s="378"/>
      <c r="B201" s="378"/>
      <c r="C201" s="378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8"/>
    </row>
    <row r="202" spans="1:26" x14ac:dyDescent="0.2">
      <c r="A202" s="378"/>
      <c r="B202" s="378"/>
      <c r="C202" s="378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8"/>
    </row>
    <row r="203" spans="1:26" x14ac:dyDescent="0.2">
      <c r="A203" s="378"/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8"/>
    </row>
    <row r="204" spans="1:26" x14ac:dyDescent="0.2">
      <c r="A204" s="378"/>
      <c r="B204" s="378"/>
      <c r="C204" s="378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8"/>
    </row>
    <row r="205" spans="1:26" x14ac:dyDescent="0.2">
      <c r="A205" s="378"/>
      <c r="B205" s="378"/>
      <c r="C205" s="378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8"/>
    </row>
    <row r="206" spans="1:26" x14ac:dyDescent="0.2">
      <c r="A206" s="378"/>
      <c r="B206" s="378"/>
      <c r="C206" s="378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8"/>
    </row>
    <row r="207" spans="1:26" x14ac:dyDescent="0.2">
      <c r="A207" s="378"/>
      <c r="B207" s="378"/>
      <c r="C207" s="378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8"/>
    </row>
    <row r="208" spans="1:26" x14ac:dyDescent="0.2">
      <c r="A208" s="378"/>
      <c r="B208" s="378"/>
      <c r="C208" s="378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8"/>
    </row>
    <row r="209" spans="1:26" x14ac:dyDescent="0.2">
      <c r="A209" s="378"/>
      <c r="B209" s="378"/>
      <c r="C209" s="378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8"/>
    </row>
    <row r="210" spans="1:26" x14ac:dyDescent="0.2">
      <c r="A210" s="378"/>
      <c r="B210" s="378"/>
      <c r="C210" s="378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8"/>
    </row>
    <row r="211" spans="1:26" x14ac:dyDescent="0.2">
      <c r="A211" s="378"/>
      <c r="B211" s="378"/>
      <c r="C211" s="378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8"/>
    </row>
    <row r="212" spans="1:26" x14ac:dyDescent="0.2">
      <c r="A212" s="378"/>
      <c r="B212" s="378"/>
      <c r="C212" s="378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8"/>
    </row>
    <row r="213" spans="1:26" x14ac:dyDescent="0.2">
      <c r="A213" s="378"/>
      <c r="B213" s="378"/>
      <c r="C213" s="378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8"/>
    </row>
    <row r="214" spans="1:26" x14ac:dyDescent="0.2">
      <c r="A214" s="378"/>
      <c r="B214" s="378"/>
      <c r="C214" s="378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8"/>
    </row>
    <row r="215" spans="1:26" x14ac:dyDescent="0.2">
      <c r="A215" s="378"/>
      <c r="B215" s="378"/>
      <c r="C215" s="378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8"/>
    </row>
    <row r="216" spans="1:26" x14ac:dyDescent="0.2">
      <c r="A216" s="378"/>
      <c r="B216" s="378"/>
      <c r="C216" s="378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8"/>
    </row>
    <row r="217" spans="1:26" x14ac:dyDescent="0.2">
      <c r="A217" s="378"/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8"/>
    </row>
    <row r="218" spans="1:26" x14ac:dyDescent="0.2">
      <c r="A218" s="378"/>
      <c r="B218" s="378"/>
      <c r="C218" s="378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8"/>
    </row>
    <row r="219" spans="1:26" x14ac:dyDescent="0.2">
      <c r="A219" s="378"/>
      <c r="B219" s="378"/>
      <c r="C219" s="378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8"/>
    </row>
    <row r="220" spans="1:26" x14ac:dyDescent="0.2">
      <c r="A220" s="378"/>
      <c r="B220" s="378"/>
      <c r="C220" s="378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8"/>
    </row>
    <row r="221" spans="1:26" x14ac:dyDescent="0.2">
      <c r="A221" s="378"/>
      <c r="B221" s="378"/>
      <c r="C221" s="378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8"/>
    </row>
    <row r="222" spans="1:26" x14ac:dyDescent="0.2">
      <c r="A222" s="378"/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8"/>
    </row>
    <row r="223" spans="1:26" x14ac:dyDescent="0.2">
      <c r="A223" s="378"/>
      <c r="B223" s="378"/>
      <c r="C223" s="378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8"/>
    </row>
    <row r="224" spans="1:26" x14ac:dyDescent="0.2">
      <c r="A224" s="378"/>
      <c r="B224" s="378"/>
      <c r="C224" s="378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8"/>
    </row>
    <row r="225" spans="6:6" x14ac:dyDescent="0.2">
      <c r="F225" s="378"/>
    </row>
  </sheetData>
  <sheetProtection password="C483" sheet="1" objects="1" scenarios="1" selectLockedCells="1"/>
  <mergeCells count="46">
    <mergeCell ref="I62:J62"/>
    <mergeCell ref="K62:L62"/>
    <mergeCell ref="B51:C51"/>
    <mergeCell ref="D51:E51"/>
    <mergeCell ref="B52:C52"/>
    <mergeCell ref="D52:E52"/>
    <mergeCell ref="B55:L59"/>
    <mergeCell ref="B54:L54"/>
    <mergeCell ref="A49:F49"/>
    <mergeCell ref="B20:L24"/>
    <mergeCell ref="B19:L19"/>
    <mergeCell ref="B34:L34"/>
    <mergeCell ref="B35:L39"/>
    <mergeCell ref="B28:C28"/>
    <mergeCell ref="B29:C29"/>
    <mergeCell ref="D28:E28"/>
    <mergeCell ref="B30:C30"/>
    <mergeCell ref="B31:C31"/>
    <mergeCell ref="D29:E29"/>
    <mergeCell ref="D30:E30"/>
    <mergeCell ref="B44:C44"/>
    <mergeCell ref="D44:E44"/>
    <mergeCell ref="B45:C45"/>
    <mergeCell ref="D45:E45"/>
    <mergeCell ref="B8:E8"/>
    <mergeCell ref="D31:E31"/>
    <mergeCell ref="A2:F2"/>
    <mergeCell ref="A5:G5"/>
    <mergeCell ref="A26:D26"/>
    <mergeCell ref="F7:G7"/>
    <mergeCell ref="F8:G8"/>
    <mergeCell ref="F9:G9"/>
    <mergeCell ref="B17:D17"/>
    <mergeCell ref="B16:D16"/>
    <mergeCell ref="F17:J17"/>
    <mergeCell ref="B7:E7"/>
    <mergeCell ref="B9:E9"/>
    <mergeCell ref="B12:E12"/>
    <mergeCell ref="F12:G12"/>
    <mergeCell ref="B11:E11"/>
    <mergeCell ref="B46:C46"/>
    <mergeCell ref="D46:E46"/>
    <mergeCell ref="F11:G11"/>
    <mergeCell ref="A41:D41"/>
    <mergeCell ref="B43:C43"/>
    <mergeCell ref="D43:E43"/>
  </mergeCells>
  <conditionalFormatting sqref="F16">
    <cfRule type="containsText" dxfId="15" priority="12" operator="containsText" text="Datum:">
      <formula>NOT(ISERROR(SEARCH("Datum:",F16)))</formula>
    </cfRule>
  </conditionalFormatting>
  <conditionalFormatting sqref="G16">
    <cfRule type="expression" dxfId="14" priority="5">
      <formula>$F$16="Datum:"</formula>
    </cfRule>
    <cfRule type="cellIs" dxfId="13" priority="6" operator="equal">
      <formula>"F13=""Datum:"""</formula>
    </cfRule>
    <cfRule type="expression" dxfId="12" priority="7">
      <formula>"F13=""Datum:"""</formula>
    </cfRule>
  </conditionalFormatting>
  <conditionalFormatting sqref="B17:D17">
    <cfRule type="expression" dxfId="11" priority="3">
      <formula>$E$16="Ja"</formula>
    </cfRule>
  </conditionalFormatting>
  <conditionalFormatting sqref="E17">
    <cfRule type="expression" dxfId="10" priority="2">
      <formula>$E$16="Ja"</formula>
    </cfRule>
  </conditionalFormatting>
  <conditionalFormatting sqref="E17:J17">
    <cfRule type="expression" dxfId="9" priority="1">
      <formula>$E$16="Ja"</formula>
    </cfRule>
  </conditionalFormatting>
  <dataValidations xWindow="425" yWindow="570" count="4">
    <dataValidation type="whole" operator="greaterThan" allowBlank="1" showInputMessage="1" showErrorMessage="1" sqref="B52:C52 D29:F31 F8:G10 F12:G12 D44:F46">
      <formula1>0</formula1>
    </dataValidation>
    <dataValidation type="decimal" operator="greaterThan" allowBlank="1" showInputMessage="1" showErrorMessage="1" sqref="G29:G31 F52 G44:G46">
      <formula1>0</formula1>
    </dataValidation>
    <dataValidation type="decimal" operator="lessThanOrEqual" allowBlank="1" showInputMessage="1" showErrorMessage="1" error="Max. 130,00 Euro pro Monat pro Kind!" sqref="D52:E52">
      <formula1>130</formula1>
    </dataValidation>
    <dataValidation operator="lessThan" allowBlank="1" showInputMessage="1" showErrorMessage="1" prompt="Bitte Datum des Kofinanzierungsbescheides eingeben!" sqref="G16"/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1" manualBreakCount="1">
    <brk id="25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09CA5FCA-D2C6-436C-82BD-E62B4647ABFA}">
            <xm:f>NOT(ISERROR(SEARCH("Datum:",F16)))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10" operator="containsText" id="{E33BCB93-89E8-481C-B769-68A95B34FBC3}">
            <xm:f>NOT(ISERROR(SEARCH("Datum:",F16)))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43F7E63A-B853-4730-879F-BC448E18E17D}">
            <xm:f>NOT(ISERROR(SEARCH("Datum:",F16)))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25" yWindow="570" count="1">
        <x14:dataValidation type="list" allowBlank="1" showInputMessage="1" showErrorMessage="1" prompt="Bitte Auswahl treffen!">
          <x14:formula1>
            <xm:f>Durchschnittssätze!$F$58:$F$59</xm:f>
          </x14:formula1>
          <xm:sqref>E16:E17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2:N53"/>
  <sheetViews>
    <sheetView showGridLines="0" zoomScaleNormal="100" workbookViewId="0">
      <selection activeCell="G8" sqref="G8"/>
    </sheetView>
  </sheetViews>
  <sheetFormatPr baseColWidth="10" defaultRowHeight="14.25" x14ac:dyDescent="0.2"/>
  <cols>
    <col min="1" max="1" width="3.375" customWidth="1"/>
    <col min="11" max="11" width="11" customWidth="1"/>
    <col min="12" max="12" width="13" customWidth="1"/>
    <col min="13" max="13" width="13.625" customWidth="1"/>
    <col min="14" max="14" width="12.875" customWidth="1"/>
  </cols>
  <sheetData>
    <row r="2" spans="1:14" ht="15" x14ac:dyDescent="0.25">
      <c r="A2" s="723" t="s">
        <v>115</v>
      </c>
      <c r="B2" s="723"/>
      <c r="C2" s="723"/>
      <c r="D2" s="723"/>
      <c r="E2" s="723"/>
      <c r="F2" s="723"/>
    </row>
    <row r="5" spans="1:14" ht="15" x14ac:dyDescent="0.25">
      <c r="A5" s="724" t="s">
        <v>48</v>
      </c>
      <c r="B5" s="724"/>
      <c r="C5" s="724"/>
      <c r="D5" s="724"/>
      <c r="E5" s="724"/>
      <c r="F5" s="724"/>
      <c r="G5" s="724"/>
    </row>
    <row r="7" spans="1:14" ht="45" customHeight="1" x14ac:dyDescent="0.2">
      <c r="B7" s="727" t="s">
        <v>52</v>
      </c>
      <c r="C7" s="727"/>
      <c r="D7" s="727"/>
      <c r="E7" s="727"/>
      <c r="F7" s="331" t="s">
        <v>107</v>
      </c>
      <c r="G7" s="332" t="s">
        <v>102</v>
      </c>
      <c r="H7" s="332" t="s">
        <v>108</v>
      </c>
      <c r="I7" s="332" t="s">
        <v>103</v>
      </c>
      <c r="J7" s="332" t="s">
        <v>109</v>
      </c>
      <c r="K7" s="332" t="s">
        <v>104</v>
      </c>
      <c r="L7" s="332" t="s">
        <v>110</v>
      </c>
      <c r="M7" s="332" t="s">
        <v>105</v>
      </c>
      <c r="N7" s="332" t="s">
        <v>106</v>
      </c>
    </row>
    <row r="8" spans="1:14" x14ac:dyDescent="0.2">
      <c r="B8" s="729" t="s">
        <v>51</v>
      </c>
      <c r="C8" s="729"/>
      <c r="D8" s="729"/>
      <c r="E8" s="729"/>
      <c r="F8" s="10" t="str">
        <f>IF('Vergütungen der Teilnehmenden'!F8="","",'Vergütungen der Teilnehmenden'!F8)</f>
        <v/>
      </c>
      <c r="G8" s="512" t="str">
        <f>F8</f>
        <v/>
      </c>
      <c r="H8" s="11" t="str">
        <f>IF('Vergütungen der Teilnehmenden'!H8="","",'Vergütungen der Teilnehmenden'!H8)</f>
        <v/>
      </c>
      <c r="I8" s="520" t="str">
        <f>H8</f>
        <v/>
      </c>
      <c r="J8" s="4">
        <v>386</v>
      </c>
      <c r="K8" s="422">
        <f>J8</f>
        <v>386</v>
      </c>
      <c r="L8" s="4">
        <f>IF(F8="",0,(F8*H8*J8))</f>
        <v>0</v>
      </c>
      <c r="M8" s="4">
        <f>IF(G8="",0,(G8*I8*K8))</f>
        <v>0</v>
      </c>
      <c r="N8" s="4">
        <f>M8-L8</f>
        <v>0</v>
      </c>
    </row>
    <row r="9" spans="1:14" x14ac:dyDescent="0.2">
      <c r="B9" s="729" t="s">
        <v>50</v>
      </c>
      <c r="C9" s="729"/>
      <c r="D9" s="729"/>
      <c r="E9" s="729"/>
      <c r="F9" s="10" t="str">
        <f>IF('Vergütungen der Teilnehmenden'!F9="","",'Vergütungen der Teilnehmenden'!F9)</f>
        <v/>
      </c>
      <c r="G9" s="512" t="str">
        <f>F9</f>
        <v/>
      </c>
      <c r="H9" s="11" t="str">
        <f>IF('Vergütungen der Teilnehmenden'!H9="","",'Vergütungen der Teilnehmenden'!H9)</f>
        <v/>
      </c>
      <c r="I9" s="520" t="str">
        <f>H9</f>
        <v/>
      </c>
      <c r="J9" s="4">
        <v>302</v>
      </c>
      <c r="K9" s="422">
        <f>J9</f>
        <v>302</v>
      </c>
      <c r="L9" s="4">
        <f>IF(F9="",0,(F9*H9*J9))</f>
        <v>0</v>
      </c>
      <c r="M9" s="4">
        <f>IF(G9="",0,(G9*I9*K9))</f>
        <v>0</v>
      </c>
      <c r="N9" s="4">
        <f>M9-L9</f>
        <v>0</v>
      </c>
    </row>
    <row r="10" spans="1:14" x14ac:dyDescent="0.2">
      <c r="B10" s="8"/>
      <c r="C10" s="8"/>
      <c r="D10" s="8"/>
      <c r="E10" s="8"/>
      <c r="F10" s="3"/>
      <c r="G10" s="3"/>
      <c r="J10" s="9"/>
      <c r="K10" s="6" t="s">
        <v>111</v>
      </c>
      <c r="L10" s="4">
        <f>SUM(L8:L9)</f>
        <v>0</v>
      </c>
      <c r="M10" s="7">
        <f>SUM(M8:M9)</f>
        <v>0</v>
      </c>
      <c r="N10" s="4">
        <f>SUM(N8:N9)</f>
        <v>0</v>
      </c>
    </row>
    <row r="11" spans="1:14" x14ac:dyDescent="0.2">
      <c r="B11" s="8"/>
      <c r="C11" s="8"/>
      <c r="D11" s="8"/>
      <c r="E11" s="8"/>
      <c r="F11" s="3"/>
      <c r="G11" s="3"/>
    </row>
    <row r="12" spans="1:14" x14ac:dyDescent="0.2">
      <c r="B12" s="8"/>
      <c r="C12" s="8"/>
      <c r="D12" s="8"/>
      <c r="E12" s="8"/>
      <c r="F12" s="3"/>
      <c r="G12" s="3"/>
    </row>
    <row r="13" spans="1:14" x14ac:dyDescent="0.2">
      <c r="B13" s="725" t="s">
        <v>56</v>
      </c>
      <c r="C13" s="725"/>
      <c r="D13" s="725"/>
      <c r="E13" s="510"/>
      <c r="F13" s="9" t="str">
        <f>IF(E13="ja","Datum:","")</f>
        <v/>
      </c>
      <c r="G13" s="507"/>
      <c r="H13" s="16" t="str">
        <f>IF(E13="nein","keine Bewilligung ohne Kofinanzierungsbestätigung!","")</f>
        <v/>
      </c>
    </row>
    <row r="14" spans="1:14" x14ac:dyDescent="0.2">
      <c r="B14" s="13"/>
      <c r="C14" s="13"/>
      <c r="D14" s="13"/>
      <c r="E14" s="14"/>
      <c r="F14" s="15" t="str">
        <f>IF(E14="ja","Kofinanzierungsbestätigung bitte zeitnah einreichen!",IF(E14="nein","Ohne Kofinazierungsbestätigung muss der Antrag abgelehnt werden!",""))</f>
        <v/>
      </c>
      <c r="G14" s="15"/>
      <c r="H14" s="15"/>
      <c r="I14" s="15"/>
      <c r="J14" s="15"/>
    </row>
    <row r="16" spans="1:14" x14ac:dyDescent="0.2">
      <c r="B16" s="601" t="s">
        <v>47</v>
      </c>
      <c r="C16" s="718"/>
      <c r="D16" s="718"/>
      <c r="E16" s="718"/>
      <c r="F16" s="718"/>
      <c r="G16" s="718"/>
      <c r="H16" s="718"/>
      <c r="I16" s="718"/>
      <c r="J16" s="718"/>
      <c r="K16" s="718"/>
      <c r="L16" s="719"/>
    </row>
    <row r="17" spans="1:13" x14ac:dyDescent="0.2">
      <c r="B17" s="709"/>
      <c r="C17" s="710"/>
      <c r="D17" s="710"/>
      <c r="E17" s="710"/>
      <c r="F17" s="710"/>
      <c r="G17" s="710"/>
      <c r="H17" s="710"/>
      <c r="I17" s="710"/>
      <c r="J17" s="710"/>
      <c r="K17" s="710"/>
      <c r="L17" s="711"/>
    </row>
    <row r="18" spans="1:13" x14ac:dyDescent="0.2">
      <c r="B18" s="712"/>
      <c r="C18" s="713"/>
      <c r="D18" s="713"/>
      <c r="E18" s="713"/>
      <c r="F18" s="713"/>
      <c r="G18" s="713"/>
      <c r="H18" s="713"/>
      <c r="I18" s="713"/>
      <c r="J18" s="713"/>
      <c r="K18" s="713"/>
      <c r="L18" s="714"/>
    </row>
    <row r="19" spans="1:13" x14ac:dyDescent="0.2">
      <c r="B19" s="712"/>
      <c r="C19" s="713"/>
      <c r="D19" s="713"/>
      <c r="E19" s="713"/>
      <c r="F19" s="713"/>
      <c r="G19" s="713"/>
      <c r="H19" s="713"/>
      <c r="I19" s="713"/>
      <c r="J19" s="713"/>
      <c r="K19" s="713"/>
      <c r="L19" s="714"/>
    </row>
    <row r="20" spans="1:13" x14ac:dyDescent="0.2">
      <c r="B20" s="712"/>
      <c r="C20" s="713"/>
      <c r="D20" s="713"/>
      <c r="E20" s="713"/>
      <c r="F20" s="713"/>
      <c r="G20" s="713"/>
      <c r="H20" s="713"/>
      <c r="I20" s="713"/>
      <c r="J20" s="713"/>
      <c r="K20" s="713"/>
      <c r="L20" s="714"/>
    </row>
    <row r="21" spans="1:13" x14ac:dyDescent="0.2">
      <c r="B21" s="715"/>
      <c r="C21" s="716"/>
      <c r="D21" s="716"/>
      <c r="E21" s="716"/>
      <c r="F21" s="716"/>
      <c r="G21" s="716"/>
      <c r="H21" s="716"/>
      <c r="I21" s="716"/>
      <c r="J21" s="716"/>
      <c r="K21" s="716"/>
      <c r="L21" s="717"/>
    </row>
    <row r="23" spans="1:13" ht="15" x14ac:dyDescent="0.25">
      <c r="A23" s="726" t="s">
        <v>57</v>
      </c>
      <c r="B23" s="726"/>
      <c r="C23" s="726"/>
    </row>
    <row r="25" spans="1:13" ht="39" customHeight="1" x14ac:dyDescent="0.2">
      <c r="B25" s="727" t="s">
        <v>58</v>
      </c>
      <c r="C25" s="727"/>
      <c r="D25" s="728" t="s">
        <v>53</v>
      </c>
      <c r="E25" s="728"/>
      <c r="F25" s="332" t="s">
        <v>102</v>
      </c>
      <c r="G25" s="332" t="s">
        <v>108</v>
      </c>
      <c r="H25" s="332" t="s">
        <v>112</v>
      </c>
      <c r="I25" s="332" t="s">
        <v>113</v>
      </c>
      <c r="J25" s="332" t="s">
        <v>114</v>
      </c>
      <c r="K25" s="332" t="s">
        <v>110</v>
      </c>
      <c r="L25" s="332" t="s">
        <v>105</v>
      </c>
      <c r="M25" s="332" t="s">
        <v>106</v>
      </c>
    </row>
    <row r="26" spans="1:13" x14ac:dyDescent="0.2">
      <c r="B26" s="731" t="str">
        <f>IF('Vergütungen der Teilnehmenden'!B29="","",'Vergütungen der Teilnehmenden'!B29)</f>
        <v/>
      </c>
      <c r="C26" s="731"/>
      <c r="D26" s="732" t="str">
        <f>IF('Vergütungen der Teilnehmenden'!D29="","",'Vergütungen der Teilnehmenden'!D29)</f>
        <v/>
      </c>
      <c r="E26" s="732"/>
      <c r="F26" s="511" t="str">
        <f>D26</f>
        <v/>
      </c>
      <c r="G26" s="12" t="str">
        <f>IF('Vergütungen der Teilnehmenden'!F29="","",'Vergütungen der Teilnehmenden'!F29)</f>
        <v/>
      </c>
      <c r="H26" s="511" t="str">
        <f>G26</f>
        <v/>
      </c>
      <c r="I26" s="4">
        <f>'Vergütungen der Teilnehmenden'!G29</f>
        <v>0</v>
      </c>
      <c r="J26" s="422">
        <f>I26</f>
        <v>0</v>
      </c>
      <c r="K26" s="4">
        <f>IF(B26="",0,(D26*G26*I26))</f>
        <v>0</v>
      </c>
      <c r="L26" s="4">
        <f>IF(F26="",0,(F26*H26*J26))</f>
        <v>0</v>
      </c>
      <c r="M26" s="4">
        <f>L26-K26</f>
        <v>0</v>
      </c>
    </row>
    <row r="27" spans="1:13" x14ac:dyDescent="0.2">
      <c r="B27" s="731" t="str">
        <f>IF('Vergütungen der Teilnehmenden'!B30="","",'Vergütungen der Teilnehmenden'!B30)</f>
        <v/>
      </c>
      <c r="C27" s="731"/>
      <c r="D27" s="732" t="str">
        <f>IF('Vergütungen der Teilnehmenden'!D30="","",'Vergütungen der Teilnehmenden'!D30)</f>
        <v/>
      </c>
      <c r="E27" s="732"/>
      <c r="F27" s="511" t="str">
        <f>D27</f>
        <v/>
      </c>
      <c r="G27" s="514" t="str">
        <f>IF('Vergütungen der Teilnehmenden'!F30="","",'Vergütungen der Teilnehmenden'!F30)</f>
        <v/>
      </c>
      <c r="H27" s="511" t="str">
        <f>G27</f>
        <v/>
      </c>
      <c r="I27" s="4">
        <f>'Vergütungen der Teilnehmenden'!G30</f>
        <v>0</v>
      </c>
      <c r="J27" s="422">
        <f>I27</f>
        <v>0</v>
      </c>
      <c r="K27" s="4">
        <f>IF(B27="",0,(D27*G27*I27))</f>
        <v>0</v>
      </c>
      <c r="L27" s="4">
        <f t="shared" ref="L27:L28" si="0">IF(F27="",0,(F27*H27*J27))</f>
        <v>0</v>
      </c>
      <c r="M27" s="4">
        <f>L27-K27</f>
        <v>0</v>
      </c>
    </row>
    <row r="28" spans="1:13" x14ac:dyDescent="0.2">
      <c r="B28" s="731" t="str">
        <f>IF('Vergütungen der Teilnehmenden'!B31="","",'Vergütungen der Teilnehmenden'!B31)</f>
        <v/>
      </c>
      <c r="C28" s="731"/>
      <c r="D28" s="732" t="str">
        <f>IF('Vergütungen der Teilnehmenden'!D31="","",'Vergütungen der Teilnehmenden'!D31)</f>
        <v/>
      </c>
      <c r="E28" s="732"/>
      <c r="F28" s="511" t="str">
        <f>D28</f>
        <v/>
      </c>
      <c r="G28" s="514" t="str">
        <f>IF('Vergütungen der Teilnehmenden'!F31="","",'Vergütungen der Teilnehmenden'!F31)</f>
        <v/>
      </c>
      <c r="H28" s="511" t="str">
        <f>G28</f>
        <v/>
      </c>
      <c r="I28" s="4">
        <f>'Vergütungen der Teilnehmenden'!G31</f>
        <v>0</v>
      </c>
      <c r="J28" s="422">
        <f>I28</f>
        <v>0</v>
      </c>
      <c r="K28" s="4">
        <f>IF(B28="",0,(D28*G28*I28))</f>
        <v>0</v>
      </c>
      <c r="L28" s="4">
        <f t="shared" si="0"/>
        <v>0</v>
      </c>
      <c r="M28" s="4">
        <f>L28-K28</f>
        <v>0</v>
      </c>
    </row>
    <row r="29" spans="1:13" x14ac:dyDescent="0.2">
      <c r="J29" s="6" t="s">
        <v>111</v>
      </c>
      <c r="K29" s="4">
        <f>SUM(K26:K28)</f>
        <v>0</v>
      </c>
      <c r="L29" s="7">
        <f>SUM(L26:L28)</f>
        <v>0</v>
      </c>
      <c r="M29" s="4">
        <f>SUM(M26:M28)</f>
        <v>0</v>
      </c>
    </row>
    <row r="30" spans="1:13" x14ac:dyDescent="0.2">
      <c r="J30" s="384"/>
      <c r="K30" s="385"/>
      <c r="L30" s="386"/>
      <c r="M30" s="385"/>
    </row>
    <row r="31" spans="1:13" x14ac:dyDescent="0.2">
      <c r="J31" s="384"/>
      <c r="K31" s="385"/>
      <c r="L31" s="386"/>
      <c r="M31" s="385"/>
    </row>
    <row r="32" spans="1:13" x14ac:dyDescent="0.2">
      <c r="B32" s="601" t="s">
        <v>47</v>
      </c>
      <c r="C32" s="718"/>
      <c r="D32" s="718"/>
      <c r="E32" s="718"/>
      <c r="F32" s="718"/>
      <c r="G32" s="718"/>
      <c r="H32" s="718"/>
      <c r="I32" s="718"/>
      <c r="J32" s="718"/>
      <c r="K32" s="718"/>
      <c r="L32" s="719"/>
      <c r="M32" s="385"/>
    </row>
    <row r="33" spans="1:13" x14ac:dyDescent="0.2">
      <c r="B33" s="709"/>
      <c r="C33" s="710"/>
      <c r="D33" s="710"/>
      <c r="E33" s="710"/>
      <c r="F33" s="710"/>
      <c r="G33" s="710"/>
      <c r="H33" s="710"/>
      <c r="I33" s="710"/>
      <c r="J33" s="710"/>
      <c r="K33" s="710"/>
      <c r="L33" s="711"/>
      <c r="M33" s="385"/>
    </row>
    <row r="34" spans="1:13" x14ac:dyDescent="0.2">
      <c r="B34" s="712"/>
      <c r="C34" s="713"/>
      <c r="D34" s="713"/>
      <c r="E34" s="713"/>
      <c r="F34" s="713"/>
      <c r="G34" s="713"/>
      <c r="H34" s="713"/>
      <c r="I34" s="713"/>
      <c r="J34" s="713"/>
      <c r="K34" s="713"/>
      <c r="L34" s="714"/>
      <c r="M34" s="385"/>
    </row>
    <row r="35" spans="1:13" x14ac:dyDescent="0.2">
      <c r="B35" s="712"/>
      <c r="C35" s="713"/>
      <c r="D35" s="713"/>
      <c r="E35" s="713"/>
      <c r="F35" s="713"/>
      <c r="G35" s="713"/>
      <c r="H35" s="713"/>
      <c r="I35" s="713"/>
      <c r="J35" s="713"/>
      <c r="K35" s="713"/>
      <c r="L35" s="714"/>
      <c r="M35" s="385"/>
    </row>
    <row r="36" spans="1:13" x14ac:dyDescent="0.2">
      <c r="B36" s="712"/>
      <c r="C36" s="713"/>
      <c r="D36" s="713"/>
      <c r="E36" s="713"/>
      <c r="F36" s="713"/>
      <c r="G36" s="713"/>
      <c r="H36" s="713"/>
      <c r="I36" s="713"/>
      <c r="J36" s="713"/>
      <c r="K36" s="713"/>
      <c r="L36" s="714"/>
      <c r="M36" s="385"/>
    </row>
    <row r="37" spans="1:13" x14ac:dyDescent="0.2">
      <c r="B37" s="715"/>
      <c r="C37" s="716"/>
      <c r="D37" s="716"/>
      <c r="E37" s="716"/>
      <c r="F37" s="716"/>
      <c r="G37" s="716"/>
      <c r="H37" s="716"/>
      <c r="I37" s="716"/>
      <c r="J37" s="716"/>
      <c r="K37" s="716"/>
      <c r="L37" s="717"/>
      <c r="M37" s="385"/>
    </row>
    <row r="38" spans="1:13" x14ac:dyDescent="0.2">
      <c r="B38" s="544"/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385"/>
    </row>
    <row r="39" spans="1:13" ht="15" x14ac:dyDescent="0.25">
      <c r="A39" s="722" t="s">
        <v>462</v>
      </c>
      <c r="B39" s="722"/>
      <c r="C39" s="722"/>
      <c r="D39" s="722"/>
      <c r="E39" s="722"/>
      <c r="F39" s="722"/>
      <c r="G39" s="1"/>
      <c r="H39" s="1"/>
      <c r="J39" s="384"/>
      <c r="K39" s="385"/>
      <c r="L39" s="386"/>
      <c r="M39" s="385"/>
    </row>
    <row r="40" spans="1:13" x14ac:dyDescent="0.2">
      <c r="A40" s="1"/>
      <c r="B40" s="1"/>
      <c r="C40" s="1"/>
      <c r="D40" s="1"/>
      <c r="E40" s="1"/>
      <c r="F40" s="1"/>
      <c r="G40" s="1"/>
      <c r="H40" s="1"/>
    </row>
    <row r="41" spans="1:13" ht="31.5" customHeight="1" x14ac:dyDescent="0.2">
      <c r="A41" s="1"/>
      <c r="B41" s="727" t="s">
        <v>463</v>
      </c>
      <c r="C41" s="727"/>
      <c r="D41" s="728" t="s">
        <v>464</v>
      </c>
      <c r="E41" s="728"/>
      <c r="F41" s="513" t="s">
        <v>471</v>
      </c>
      <c r="G41" s="332" t="s">
        <v>467</v>
      </c>
      <c r="H41" s="332" t="s">
        <v>110</v>
      </c>
      <c r="I41" s="332" t="s">
        <v>105</v>
      </c>
      <c r="J41" s="332" t="s">
        <v>106</v>
      </c>
    </row>
    <row r="42" spans="1:13" x14ac:dyDescent="0.2">
      <c r="A42" s="1"/>
      <c r="B42" s="733" t="str">
        <f>IF('Vergütungen der Teilnehmenden'!B52="","",'Vergütungen der Teilnehmenden'!B52)</f>
        <v/>
      </c>
      <c r="C42" s="733"/>
      <c r="D42" s="734">
        <f>'Vergütungen der Teilnehmenden'!D52</f>
        <v>0</v>
      </c>
      <c r="E42" s="734"/>
      <c r="F42" s="521" t="str">
        <f>IF('Vergütungen der Teilnehmenden'!F52="","",'Vergütungen der Teilnehmenden'!F52)</f>
        <v/>
      </c>
      <c r="G42" s="509" t="str">
        <f>IF('Vergütungen der Teilnehmenden'!F52="","",'Vergütungen der Teilnehmenden'!F52)</f>
        <v/>
      </c>
      <c r="H42" s="4">
        <f>IF('Vergütungen der Teilnehmenden'!G52="",0,'Vergütungen der Teilnehmenden'!G52)</f>
        <v>0</v>
      </c>
      <c r="I42" s="5">
        <f>IF(B42="",0,(B42*D42*G42))</f>
        <v>0</v>
      </c>
      <c r="J42" s="387">
        <f>IF(I42="",0,H42-I42)</f>
        <v>0</v>
      </c>
    </row>
    <row r="45" spans="1:13" x14ac:dyDescent="0.2">
      <c r="B45" s="601" t="s">
        <v>47</v>
      </c>
      <c r="C45" s="718"/>
      <c r="D45" s="718"/>
      <c r="E45" s="718"/>
      <c r="F45" s="718"/>
      <c r="G45" s="718"/>
      <c r="H45" s="718"/>
      <c r="I45" s="718"/>
      <c r="J45" s="718"/>
      <c r="K45" s="718"/>
      <c r="L45" s="719"/>
    </row>
    <row r="46" spans="1:13" x14ac:dyDescent="0.2">
      <c r="B46" s="709"/>
      <c r="C46" s="710"/>
      <c r="D46" s="710"/>
      <c r="E46" s="710"/>
      <c r="F46" s="710"/>
      <c r="G46" s="710"/>
      <c r="H46" s="710"/>
      <c r="I46" s="710"/>
      <c r="J46" s="710"/>
      <c r="K46" s="710"/>
      <c r="L46" s="711"/>
    </row>
    <row r="47" spans="1:13" x14ac:dyDescent="0.2">
      <c r="B47" s="712"/>
      <c r="C47" s="713"/>
      <c r="D47" s="713"/>
      <c r="E47" s="713"/>
      <c r="F47" s="713"/>
      <c r="G47" s="713"/>
      <c r="H47" s="713"/>
      <c r="I47" s="713"/>
      <c r="J47" s="713"/>
      <c r="K47" s="713"/>
      <c r="L47" s="714"/>
    </row>
    <row r="48" spans="1:13" x14ac:dyDescent="0.2">
      <c r="B48" s="712"/>
      <c r="C48" s="713"/>
      <c r="D48" s="713"/>
      <c r="E48" s="713"/>
      <c r="F48" s="713"/>
      <c r="G48" s="713"/>
      <c r="H48" s="713"/>
      <c r="I48" s="713"/>
      <c r="J48" s="713"/>
      <c r="K48" s="713"/>
      <c r="L48" s="714"/>
    </row>
    <row r="49" spans="2:12" x14ac:dyDescent="0.2">
      <c r="B49" s="712"/>
      <c r="C49" s="713"/>
      <c r="D49" s="713"/>
      <c r="E49" s="713"/>
      <c r="F49" s="713"/>
      <c r="G49" s="713"/>
      <c r="H49" s="713"/>
      <c r="I49" s="713"/>
      <c r="J49" s="713"/>
      <c r="K49" s="713"/>
      <c r="L49" s="714"/>
    </row>
    <row r="50" spans="2:12" x14ac:dyDescent="0.2">
      <c r="B50" s="715"/>
      <c r="C50" s="716"/>
      <c r="D50" s="716"/>
      <c r="E50" s="716"/>
      <c r="F50" s="716"/>
      <c r="G50" s="716"/>
      <c r="H50" s="716"/>
      <c r="I50" s="716"/>
      <c r="J50" s="716"/>
      <c r="K50" s="716"/>
      <c r="L50" s="717"/>
    </row>
    <row r="53" spans="2:12" x14ac:dyDescent="0.2">
      <c r="I53" s="725" t="s">
        <v>465</v>
      </c>
      <c r="J53" s="725"/>
      <c r="K53" s="730">
        <f>SUM(M10+L29+I42)</f>
        <v>0</v>
      </c>
      <c r="L53" s="725"/>
    </row>
  </sheetData>
  <sheetProtection password="C483" sheet="1" objects="1" scenarios="1" selectLockedCells="1"/>
  <mergeCells count="28">
    <mergeCell ref="I53:J53"/>
    <mergeCell ref="K53:L53"/>
    <mergeCell ref="B26:C26"/>
    <mergeCell ref="D26:E26"/>
    <mergeCell ref="B27:C27"/>
    <mergeCell ref="D27:E27"/>
    <mergeCell ref="B28:C28"/>
    <mergeCell ref="D28:E28"/>
    <mergeCell ref="B41:C41"/>
    <mergeCell ref="D41:E41"/>
    <mergeCell ref="B42:C42"/>
    <mergeCell ref="D42:E42"/>
    <mergeCell ref="B32:L32"/>
    <mergeCell ref="B33:L37"/>
    <mergeCell ref="B45:L45"/>
    <mergeCell ref="B46:L50"/>
    <mergeCell ref="A39:F39"/>
    <mergeCell ref="A2:F2"/>
    <mergeCell ref="A5:G5"/>
    <mergeCell ref="B13:D13"/>
    <mergeCell ref="A23:C23"/>
    <mergeCell ref="B25:C25"/>
    <mergeCell ref="D25:E25"/>
    <mergeCell ref="B7:E7"/>
    <mergeCell ref="B8:E8"/>
    <mergeCell ref="B9:E9"/>
    <mergeCell ref="B16:L16"/>
    <mergeCell ref="B17:L21"/>
  </mergeCells>
  <conditionalFormatting sqref="F13">
    <cfRule type="containsText" dxfId="5" priority="5" operator="containsText" text="Datum:">
      <formula>NOT(ISERROR(SEARCH("Datum:",F13)))</formula>
    </cfRule>
  </conditionalFormatting>
  <conditionalFormatting sqref="G13">
    <cfRule type="expression" dxfId="4" priority="1">
      <formula>$F$13="Datum:"</formula>
    </cfRule>
  </conditionalFormatting>
  <dataValidations count="3">
    <dataValidation allowBlank="1" showInputMessage="1" showErrorMessage="1" prompt="Bitte Auswahl treffen!" sqref="E14"/>
    <dataValidation type="whole" operator="greaterThanOrEqual" allowBlank="1" showInputMessage="1" showErrorMessage="1" sqref="G8:G9">
      <formula1>0</formula1>
    </dataValidation>
    <dataValidation operator="greaterThan" allowBlank="1" showInputMessage="1" showErrorMessage="1" sqref="D26:F28 B42:C42 F42:G42"/>
  </dataValidations>
  <pageMargins left="0.7" right="0.7" top="0.78740157499999996" bottom="0.78740157499999996" header="0.3" footer="0.3"/>
  <pageSetup paperSize="9" scale="48" orientation="landscape" r:id="rId1"/>
  <rowBreaks count="1" manualBreakCount="1">
    <brk id="22" max="14" man="1"/>
  </rowBreaks>
  <ignoredErrors>
    <ignoredError sqref="H8:H9 I26:I28" formula="1"/>
    <ignoredError sqref="G8:G9 I8:I9 K8:K9 F26:F28 H26:H28 J26:J28 G42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0484AED-B69E-4851-9F91-D22ACB802DC6}">
            <xm:f>NOT(ISERROR(SEARCH("Datum:",F13)))</xm:f>
            <xm:f>"Datum:"</xm:f>
            <x14:dxf>
              <font>
                <color theme="1"/>
              </font>
              <fill>
                <patternFill>
                  <bgColor theme="6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containsText" priority="3" operator="containsText" id="{0BB5B3F7-36C2-4ED2-BC7C-3CA641249A3D}">
            <xm:f>NOT(ISERROR(SEARCH("Datum:",F13)))</xm:f>
            <xm:f>"Datum:"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CF784160-4153-449C-A5C1-D1860C237CE3}">
            <xm:f>NOT(ISERROR(SEARCH("Datum:",F13)))</xm:f>
            <xm:f>"Datum:"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wahl treffen!">
          <x14:formula1>
            <xm:f>Durchschnittssätze!$F$58:$F$59</xm:f>
          </x14:formula1>
          <xm:sqref>E13</xm:sqref>
        </x14:dataValidation>
        <x14:dataValidation type="date" operator="lessThan" allowBlank="1" showInputMessage="1" showErrorMessage="1" prompt="Bitte Datum des Kofinanzierungsbescheides eingeben!">
          <x14:formula1>
            <xm:f>'Allgemeine Angaben'!E25</xm:f>
          </x14:formula1>
          <xm:sqref>G13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2:P95"/>
  <sheetViews>
    <sheetView showGridLines="0" zoomScaleNormal="100" workbookViewId="0">
      <selection activeCell="B8" sqref="B8:C8"/>
    </sheetView>
  </sheetViews>
  <sheetFormatPr baseColWidth="10" defaultRowHeight="14.25" x14ac:dyDescent="0.2"/>
  <cols>
    <col min="1" max="1" width="3.375" style="333" customWidth="1"/>
    <col min="2" max="2" width="11" style="333"/>
    <col min="3" max="3" width="20.25" style="333" customWidth="1"/>
    <col min="4" max="4" width="12.125" style="333" customWidth="1"/>
    <col min="5" max="5" width="11.25" style="333" customWidth="1"/>
    <col min="6" max="6" width="11" style="333"/>
    <col min="7" max="7" width="16.5" style="333" customWidth="1"/>
    <col min="8" max="9" width="11" style="333"/>
    <col min="10" max="10" width="16.125" style="333" customWidth="1"/>
    <col min="11" max="16384" width="11" style="333"/>
  </cols>
  <sheetData>
    <row r="2" spans="1:16" ht="15" x14ac:dyDescent="0.25">
      <c r="A2" s="735" t="s">
        <v>60</v>
      </c>
      <c r="B2" s="735"/>
      <c r="C2" s="735"/>
      <c r="D2" s="735"/>
    </row>
    <row r="3" spans="1:16" ht="15" x14ac:dyDescent="0.25">
      <c r="A3" s="445"/>
    </row>
    <row r="5" spans="1:16" ht="15" x14ac:dyDescent="0.25">
      <c r="A5" s="561" t="s">
        <v>61</v>
      </c>
      <c r="B5" s="561"/>
      <c r="C5" s="561"/>
      <c r="D5" s="561"/>
      <c r="E5" s="561"/>
      <c r="F5" s="561"/>
      <c r="G5" s="561"/>
      <c r="H5" s="561"/>
      <c r="I5" s="561"/>
    </row>
    <row r="7" spans="1:16" ht="30" customHeight="1" x14ac:dyDescent="0.2">
      <c r="B7" s="705" t="s">
        <v>68</v>
      </c>
      <c r="C7" s="705"/>
      <c r="D7" s="389" t="s">
        <v>41</v>
      </c>
      <c r="E7" s="389" t="s">
        <v>123</v>
      </c>
      <c r="F7" s="389" t="s">
        <v>69</v>
      </c>
      <c r="G7" s="389" t="s">
        <v>90</v>
      </c>
      <c r="H7" s="571" t="s">
        <v>81</v>
      </c>
      <c r="I7" s="585"/>
      <c r="J7" s="585"/>
      <c r="K7" s="585"/>
      <c r="L7" s="585"/>
      <c r="M7" s="585"/>
      <c r="N7" s="585"/>
      <c r="O7" s="585"/>
      <c r="P7" s="572"/>
    </row>
    <row r="8" spans="1:16" x14ac:dyDescent="0.2">
      <c r="B8" s="744"/>
      <c r="C8" s="744"/>
      <c r="D8" s="449"/>
      <c r="E8" s="450"/>
      <c r="F8" s="451"/>
      <c r="G8" s="412">
        <f>IF(B8="",0,(D8*E8*F8))</f>
        <v>0</v>
      </c>
      <c r="H8" s="736"/>
      <c r="I8" s="737"/>
      <c r="J8" s="737"/>
      <c r="K8" s="737"/>
      <c r="L8" s="737"/>
      <c r="M8" s="737"/>
      <c r="N8" s="737"/>
      <c r="O8" s="737"/>
      <c r="P8" s="738"/>
    </row>
    <row r="9" spans="1:16" x14ac:dyDescent="0.2">
      <c r="B9" s="744"/>
      <c r="C9" s="744"/>
      <c r="D9" s="449"/>
      <c r="E9" s="450"/>
      <c r="F9" s="451"/>
      <c r="G9" s="412">
        <f t="shared" ref="G9:G37" si="0">IF(B9="",0,(D9*E9*F9))</f>
        <v>0</v>
      </c>
      <c r="H9" s="736"/>
      <c r="I9" s="737"/>
      <c r="J9" s="737"/>
      <c r="K9" s="737"/>
      <c r="L9" s="737"/>
      <c r="M9" s="737"/>
      <c r="N9" s="737"/>
      <c r="O9" s="737"/>
      <c r="P9" s="738"/>
    </row>
    <row r="10" spans="1:16" x14ac:dyDescent="0.2">
      <c r="B10" s="744"/>
      <c r="C10" s="744"/>
      <c r="D10" s="449"/>
      <c r="E10" s="450"/>
      <c r="F10" s="451"/>
      <c r="G10" s="412">
        <f t="shared" si="0"/>
        <v>0</v>
      </c>
      <c r="H10" s="736"/>
      <c r="I10" s="737"/>
      <c r="J10" s="737"/>
      <c r="K10" s="737"/>
      <c r="L10" s="737"/>
      <c r="M10" s="737"/>
      <c r="N10" s="737"/>
      <c r="O10" s="737"/>
      <c r="P10" s="738"/>
    </row>
    <row r="11" spans="1:16" x14ac:dyDescent="0.2">
      <c r="B11" s="744"/>
      <c r="C11" s="744"/>
      <c r="D11" s="449"/>
      <c r="E11" s="450"/>
      <c r="F11" s="451"/>
      <c r="G11" s="412">
        <f t="shared" si="0"/>
        <v>0</v>
      </c>
      <c r="H11" s="736"/>
      <c r="I11" s="737"/>
      <c r="J11" s="737"/>
      <c r="K11" s="737"/>
      <c r="L11" s="737"/>
      <c r="M11" s="737"/>
      <c r="N11" s="737"/>
      <c r="O11" s="737"/>
      <c r="P11" s="738"/>
    </row>
    <row r="12" spans="1:16" x14ac:dyDescent="0.2">
      <c r="B12" s="744"/>
      <c r="C12" s="744"/>
      <c r="D12" s="449"/>
      <c r="E12" s="450"/>
      <c r="F12" s="451"/>
      <c r="G12" s="412">
        <f t="shared" si="0"/>
        <v>0</v>
      </c>
      <c r="H12" s="736"/>
      <c r="I12" s="737"/>
      <c r="J12" s="737"/>
      <c r="K12" s="737"/>
      <c r="L12" s="737"/>
      <c r="M12" s="737"/>
      <c r="N12" s="737"/>
      <c r="O12" s="737"/>
      <c r="P12" s="738"/>
    </row>
    <row r="13" spans="1:16" x14ac:dyDescent="0.2">
      <c r="B13" s="744"/>
      <c r="C13" s="744"/>
      <c r="D13" s="449"/>
      <c r="E13" s="450"/>
      <c r="F13" s="451"/>
      <c r="G13" s="412">
        <f t="shared" si="0"/>
        <v>0</v>
      </c>
      <c r="H13" s="736"/>
      <c r="I13" s="737"/>
      <c r="J13" s="737"/>
      <c r="K13" s="737"/>
      <c r="L13" s="737"/>
      <c r="M13" s="737"/>
      <c r="N13" s="737"/>
      <c r="O13" s="737"/>
      <c r="P13" s="738"/>
    </row>
    <row r="14" spans="1:16" x14ac:dyDescent="0.2">
      <c r="B14" s="744"/>
      <c r="C14" s="744"/>
      <c r="D14" s="449"/>
      <c r="E14" s="450"/>
      <c r="F14" s="451"/>
      <c r="G14" s="412">
        <f t="shared" si="0"/>
        <v>0</v>
      </c>
      <c r="H14" s="736"/>
      <c r="I14" s="737"/>
      <c r="J14" s="737"/>
      <c r="K14" s="737"/>
      <c r="L14" s="737"/>
      <c r="M14" s="737"/>
      <c r="N14" s="737"/>
      <c r="O14" s="737"/>
      <c r="P14" s="738"/>
    </row>
    <row r="15" spans="1:16" x14ac:dyDescent="0.2">
      <c r="B15" s="744"/>
      <c r="C15" s="744"/>
      <c r="D15" s="449"/>
      <c r="E15" s="450"/>
      <c r="F15" s="451"/>
      <c r="G15" s="412">
        <f t="shared" si="0"/>
        <v>0</v>
      </c>
      <c r="H15" s="736"/>
      <c r="I15" s="737"/>
      <c r="J15" s="737"/>
      <c r="K15" s="737"/>
      <c r="L15" s="737"/>
      <c r="M15" s="737"/>
      <c r="N15" s="737"/>
      <c r="O15" s="737"/>
      <c r="P15" s="738"/>
    </row>
    <row r="16" spans="1:16" x14ac:dyDescent="0.2">
      <c r="B16" s="744"/>
      <c r="C16" s="744"/>
      <c r="D16" s="449"/>
      <c r="E16" s="450"/>
      <c r="F16" s="451"/>
      <c r="G16" s="412">
        <f t="shared" si="0"/>
        <v>0</v>
      </c>
      <c r="H16" s="736"/>
      <c r="I16" s="737"/>
      <c r="J16" s="737"/>
      <c r="K16" s="737"/>
      <c r="L16" s="737"/>
      <c r="M16" s="737"/>
      <c r="N16" s="737"/>
      <c r="O16" s="737"/>
      <c r="P16" s="738"/>
    </row>
    <row r="17" spans="2:16" x14ac:dyDescent="0.2">
      <c r="B17" s="744"/>
      <c r="C17" s="744"/>
      <c r="D17" s="449"/>
      <c r="E17" s="450"/>
      <c r="F17" s="451"/>
      <c r="G17" s="412">
        <f t="shared" si="0"/>
        <v>0</v>
      </c>
      <c r="H17" s="736"/>
      <c r="I17" s="737"/>
      <c r="J17" s="737"/>
      <c r="K17" s="737"/>
      <c r="L17" s="737"/>
      <c r="M17" s="737"/>
      <c r="N17" s="737"/>
      <c r="O17" s="737"/>
      <c r="P17" s="738"/>
    </row>
    <row r="18" spans="2:16" x14ac:dyDescent="0.2">
      <c r="B18" s="744"/>
      <c r="C18" s="744"/>
      <c r="D18" s="449"/>
      <c r="E18" s="450"/>
      <c r="F18" s="451"/>
      <c r="G18" s="412">
        <f t="shared" si="0"/>
        <v>0</v>
      </c>
      <c r="H18" s="736"/>
      <c r="I18" s="737"/>
      <c r="J18" s="737"/>
      <c r="K18" s="737"/>
      <c r="L18" s="737"/>
      <c r="M18" s="737"/>
      <c r="N18" s="737"/>
      <c r="O18" s="737"/>
      <c r="P18" s="738"/>
    </row>
    <row r="19" spans="2:16" x14ac:dyDescent="0.2">
      <c r="B19" s="744"/>
      <c r="C19" s="744"/>
      <c r="D19" s="449"/>
      <c r="E19" s="450"/>
      <c r="F19" s="451"/>
      <c r="G19" s="412">
        <f t="shared" si="0"/>
        <v>0</v>
      </c>
      <c r="H19" s="736"/>
      <c r="I19" s="737"/>
      <c r="J19" s="737"/>
      <c r="K19" s="737"/>
      <c r="L19" s="737"/>
      <c r="M19" s="737"/>
      <c r="N19" s="737"/>
      <c r="O19" s="737"/>
      <c r="P19" s="738"/>
    </row>
    <row r="20" spans="2:16" x14ac:dyDescent="0.2">
      <c r="B20" s="744"/>
      <c r="C20" s="744"/>
      <c r="D20" s="449"/>
      <c r="E20" s="450"/>
      <c r="F20" s="451"/>
      <c r="G20" s="412">
        <f t="shared" si="0"/>
        <v>0</v>
      </c>
      <c r="H20" s="736"/>
      <c r="I20" s="737"/>
      <c r="J20" s="737"/>
      <c r="K20" s="737"/>
      <c r="L20" s="737"/>
      <c r="M20" s="737"/>
      <c r="N20" s="737"/>
      <c r="O20" s="737"/>
      <c r="P20" s="738"/>
    </row>
    <row r="21" spans="2:16" x14ac:dyDescent="0.2">
      <c r="B21" s="744"/>
      <c r="C21" s="744"/>
      <c r="D21" s="449"/>
      <c r="E21" s="450"/>
      <c r="F21" s="451"/>
      <c r="G21" s="412">
        <f t="shared" si="0"/>
        <v>0</v>
      </c>
      <c r="H21" s="736"/>
      <c r="I21" s="737"/>
      <c r="J21" s="737"/>
      <c r="K21" s="737"/>
      <c r="L21" s="737"/>
      <c r="M21" s="737"/>
      <c r="N21" s="737"/>
      <c r="O21" s="737"/>
      <c r="P21" s="738"/>
    </row>
    <row r="22" spans="2:16" x14ac:dyDescent="0.2">
      <c r="B22" s="744"/>
      <c r="C22" s="744"/>
      <c r="D22" s="449"/>
      <c r="E22" s="450"/>
      <c r="F22" s="451"/>
      <c r="G22" s="412">
        <f t="shared" si="0"/>
        <v>0</v>
      </c>
      <c r="H22" s="736"/>
      <c r="I22" s="737"/>
      <c r="J22" s="737"/>
      <c r="K22" s="737"/>
      <c r="L22" s="737"/>
      <c r="M22" s="737"/>
      <c r="N22" s="737"/>
      <c r="O22" s="737"/>
      <c r="P22" s="738"/>
    </row>
    <row r="23" spans="2:16" x14ac:dyDescent="0.2">
      <c r="B23" s="744"/>
      <c r="C23" s="744"/>
      <c r="D23" s="449"/>
      <c r="E23" s="450"/>
      <c r="F23" s="451"/>
      <c r="G23" s="412">
        <f t="shared" si="0"/>
        <v>0</v>
      </c>
      <c r="H23" s="736"/>
      <c r="I23" s="737"/>
      <c r="J23" s="737"/>
      <c r="K23" s="737"/>
      <c r="L23" s="737"/>
      <c r="M23" s="737"/>
      <c r="N23" s="737"/>
      <c r="O23" s="737"/>
      <c r="P23" s="738"/>
    </row>
    <row r="24" spans="2:16" x14ac:dyDescent="0.2">
      <c r="B24" s="744"/>
      <c r="C24" s="744"/>
      <c r="D24" s="449"/>
      <c r="E24" s="450"/>
      <c r="F24" s="451"/>
      <c r="G24" s="412">
        <f t="shared" si="0"/>
        <v>0</v>
      </c>
      <c r="H24" s="736"/>
      <c r="I24" s="737"/>
      <c r="J24" s="737"/>
      <c r="K24" s="737"/>
      <c r="L24" s="737"/>
      <c r="M24" s="737"/>
      <c r="N24" s="737"/>
      <c r="O24" s="737"/>
      <c r="P24" s="738"/>
    </row>
    <row r="25" spans="2:16" x14ac:dyDescent="0.2">
      <c r="B25" s="744"/>
      <c r="C25" s="744"/>
      <c r="D25" s="449"/>
      <c r="E25" s="450"/>
      <c r="F25" s="451"/>
      <c r="G25" s="412">
        <f t="shared" si="0"/>
        <v>0</v>
      </c>
      <c r="H25" s="736"/>
      <c r="I25" s="737"/>
      <c r="J25" s="737"/>
      <c r="K25" s="737"/>
      <c r="L25" s="737"/>
      <c r="M25" s="737"/>
      <c r="N25" s="737"/>
      <c r="O25" s="737"/>
      <c r="P25" s="738"/>
    </row>
    <row r="26" spans="2:16" x14ac:dyDescent="0.2">
      <c r="B26" s="744"/>
      <c r="C26" s="744"/>
      <c r="D26" s="449"/>
      <c r="E26" s="450"/>
      <c r="F26" s="451"/>
      <c r="G26" s="412">
        <f t="shared" si="0"/>
        <v>0</v>
      </c>
      <c r="H26" s="736"/>
      <c r="I26" s="737"/>
      <c r="J26" s="737"/>
      <c r="K26" s="737"/>
      <c r="L26" s="737"/>
      <c r="M26" s="737"/>
      <c r="N26" s="737"/>
      <c r="O26" s="737"/>
      <c r="P26" s="738"/>
    </row>
    <row r="27" spans="2:16" x14ac:dyDescent="0.2">
      <c r="B27" s="744"/>
      <c r="C27" s="744"/>
      <c r="D27" s="449"/>
      <c r="E27" s="450"/>
      <c r="F27" s="451"/>
      <c r="G27" s="412">
        <f t="shared" si="0"/>
        <v>0</v>
      </c>
      <c r="H27" s="736"/>
      <c r="I27" s="737"/>
      <c r="J27" s="737"/>
      <c r="K27" s="737"/>
      <c r="L27" s="737"/>
      <c r="M27" s="737"/>
      <c r="N27" s="737"/>
      <c r="O27" s="737"/>
      <c r="P27" s="738"/>
    </row>
    <row r="28" spans="2:16" x14ac:dyDescent="0.2">
      <c r="B28" s="744"/>
      <c r="C28" s="744"/>
      <c r="D28" s="449"/>
      <c r="E28" s="450"/>
      <c r="F28" s="451"/>
      <c r="G28" s="412">
        <f t="shared" si="0"/>
        <v>0</v>
      </c>
      <c r="H28" s="736"/>
      <c r="I28" s="737"/>
      <c r="J28" s="737"/>
      <c r="K28" s="737"/>
      <c r="L28" s="737"/>
      <c r="M28" s="737"/>
      <c r="N28" s="737"/>
      <c r="O28" s="737"/>
      <c r="P28" s="738"/>
    </row>
    <row r="29" spans="2:16" x14ac:dyDescent="0.2">
      <c r="B29" s="744"/>
      <c r="C29" s="744"/>
      <c r="D29" s="449"/>
      <c r="E29" s="450"/>
      <c r="F29" s="451"/>
      <c r="G29" s="412">
        <f t="shared" si="0"/>
        <v>0</v>
      </c>
      <c r="H29" s="736"/>
      <c r="I29" s="737"/>
      <c r="J29" s="737"/>
      <c r="K29" s="737"/>
      <c r="L29" s="737"/>
      <c r="M29" s="737"/>
      <c r="N29" s="737"/>
      <c r="O29" s="737"/>
      <c r="P29" s="738"/>
    </row>
    <row r="30" spans="2:16" x14ac:dyDescent="0.2">
      <c r="B30" s="744"/>
      <c r="C30" s="744"/>
      <c r="D30" s="449"/>
      <c r="E30" s="450"/>
      <c r="F30" s="451"/>
      <c r="G30" s="412">
        <f t="shared" si="0"/>
        <v>0</v>
      </c>
      <c r="H30" s="736"/>
      <c r="I30" s="737"/>
      <c r="J30" s="737"/>
      <c r="K30" s="737"/>
      <c r="L30" s="737"/>
      <c r="M30" s="737"/>
      <c r="N30" s="737"/>
      <c r="O30" s="737"/>
      <c r="P30" s="738"/>
    </row>
    <row r="31" spans="2:16" x14ac:dyDescent="0.2">
      <c r="B31" s="744"/>
      <c r="C31" s="744"/>
      <c r="D31" s="449"/>
      <c r="E31" s="450"/>
      <c r="F31" s="451"/>
      <c r="G31" s="412">
        <f t="shared" si="0"/>
        <v>0</v>
      </c>
      <c r="H31" s="736"/>
      <c r="I31" s="737"/>
      <c r="J31" s="737"/>
      <c r="K31" s="737"/>
      <c r="L31" s="737"/>
      <c r="M31" s="737"/>
      <c r="N31" s="737"/>
      <c r="O31" s="737"/>
      <c r="P31" s="738"/>
    </row>
    <row r="32" spans="2:16" x14ac:dyDescent="0.2">
      <c r="B32" s="744"/>
      <c r="C32" s="744"/>
      <c r="D32" s="449"/>
      <c r="E32" s="450"/>
      <c r="F32" s="451"/>
      <c r="G32" s="412">
        <f t="shared" si="0"/>
        <v>0</v>
      </c>
      <c r="H32" s="736"/>
      <c r="I32" s="737"/>
      <c r="J32" s="737"/>
      <c r="K32" s="737"/>
      <c r="L32" s="737"/>
      <c r="M32" s="737"/>
      <c r="N32" s="737"/>
      <c r="O32" s="737"/>
      <c r="P32" s="738"/>
    </row>
    <row r="33" spans="1:16" x14ac:dyDescent="0.2">
      <c r="B33" s="744"/>
      <c r="C33" s="744"/>
      <c r="D33" s="449"/>
      <c r="E33" s="450"/>
      <c r="F33" s="451"/>
      <c r="G33" s="412">
        <f t="shared" si="0"/>
        <v>0</v>
      </c>
      <c r="H33" s="736"/>
      <c r="I33" s="737"/>
      <c r="J33" s="737"/>
      <c r="K33" s="737"/>
      <c r="L33" s="737"/>
      <c r="M33" s="737"/>
      <c r="N33" s="737"/>
      <c r="O33" s="737"/>
      <c r="P33" s="738"/>
    </row>
    <row r="34" spans="1:16" x14ac:dyDescent="0.2">
      <c r="B34" s="744"/>
      <c r="C34" s="744"/>
      <c r="D34" s="449"/>
      <c r="E34" s="450"/>
      <c r="F34" s="451"/>
      <c r="G34" s="412">
        <f t="shared" si="0"/>
        <v>0</v>
      </c>
      <c r="H34" s="736"/>
      <c r="I34" s="737"/>
      <c r="J34" s="737"/>
      <c r="K34" s="737"/>
      <c r="L34" s="737"/>
      <c r="M34" s="737"/>
      <c r="N34" s="737"/>
      <c r="O34" s="737"/>
      <c r="P34" s="738"/>
    </row>
    <row r="35" spans="1:16" x14ac:dyDescent="0.2">
      <c r="B35" s="744"/>
      <c r="C35" s="744"/>
      <c r="D35" s="449"/>
      <c r="E35" s="450"/>
      <c r="F35" s="451"/>
      <c r="G35" s="412">
        <f t="shared" si="0"/>
        <v>0</v>
      </c>
      <c r="H35" s="736"/>
      <c r="I35" s="737"/>
      <c r="J35" s="737"/>
      <c r="K35" s="737"/>
      <c r="L35" s="737"/>
      <c r="M35" s="737"/>
      <c r="N35" s="737"/>
      <c r="O35" s="737"/>
      <c r="P35" s="738"/>
    </row>
    <row r="36" spans="1:16" x14ac:dyDescent="0.2">
      <c r="B36" s="744"/>
      <c r="C36" s="744"/>
      <c r="D36" s="449"/>
      <c r="E36" s="450"/>
      <c r="F36" s="451"/>
      <c r="G36" s="412">
        <f t="shared" si="0"/>
        <v>0</v>
      </c>
      <c r="H36" s="736"/>
      <c r="I36" s="737"/>
      <c r="J36" s="737"/>
      <c r="K36" s="737"/>
      <c r="L36" s="737"/>
      <c r="M36" s="737"/>
      <c r="N36" s="737"/>
      <c r="O36" s="737"/>
      <c r="P36" s="738"/>
    </row>
    <row r="37" spans="1:16" x14ac:dyDescent="0.2">
      <c r="B37" s="744"/>
      <c r="C37" s="744"/>
      <c r="D37" s="449"/>
      <c r="E37" s="450"/>
      <c r="F37" s="451"/>
      <c r="G37" s="412">
        <f t="shared" si="0"/>
        <v>0</v>
      </c>
      <c r="H37" s="736"/>
      <c r="I37" s="737"/>
      <c r="J37" s="737"/>
      <c r="K37" s="737"/>
      <c r="L37" s="737"/>
      <c r="M37" s="737"/>
      <c r="N37" s="737"/>
      <c r="O37" s="737"/>
      <c r="P37" s="738"/>
    </row>
    <row r="38" spans="1:16" x14ac:dyDescent="0.2">
      <c r="F38" s="446" t="s">
        <v>25</v>
      </c>
      <c r="G38" s="431">
        <f>SUM(G8:G37)</f>
        <v>0</v>
      </c>
    </row>
    <row r="42" spans="1:16" ht="15" x14ac:dyDescent="0.25">
      <c r="A42" s="561" t="s">
        <v>70</v>
      </c>
      <c r="B42" s="561"/>
      <c r="C42" s="561"/>
      <c r="D42" s="561"/>
      <c r="E42" s="561"/>
      <c r="F42" s="561"/>
      <c r="G42" s="561"/>
    </row>
    <row r="44" spans="1:16" ht="46.5" customHeight="1" x14ac:dyDescent="0.2">
      <c r="B44" s="588" t="s">
        <v>71</v>
      </c>
      <c r="C44" s="589"/>
      <c r="D44" s="389" t="s">
        <v>75</v>
      </c>
      <c r="E44" s="389" t="s">
        <v>76</v>
      </c>
      <c r="F44" s="389" t="s">
        <v>72</v>
      </c>
      <c r="G44" s="389" t="s">
        <v>73</v>
      </c>
      <c r="H44" s="389" t="s">
        <v>69</v>
      </c>
      <c r="I44" s="389" t="s">
        <v>74</v>
      </c>
      <c r="J44" s="389" t="s">
        <v>30</v>
      </c>
      <c r="K44" s="705" t="s">
        <v>81</v>
      </c>
      <c r="L44" s="705"/>
      <c r="M44" s="705"/>
      <c r="N44" s="705"/>
      <c r="O44" s="705"/>
      <c r="P44" s="705"/>
    </row>
    <row r="45" spans="1:16" x14ac:dyDescent="0.2">
      <c r="B45" s="741"/>
      <c r="C45" s="742"/>
      <c r="D45" s="452"/>
      <c r="E45" s="452"/>
      <c r="F45" s="547" t="str">
        <f t="shared" ref="F45:F64" si="1">IF(E45="","",DATEDIF(D45,E45,"m")+1)</f>
        <v/>
      </c>
      <c r="G45" s="450"/>
      <c r="H45" s="451"/>
      <c r="I45" s="449"/>
      <c r="J45" s="412">
        <f>IF(B45="",0,(G45*I45*H45))</f>
        <v>0</v>
      </c>
      <c r="K45" s="743"/>
      <c r="L45" s="743"/>
      <c r="M45" s="743"/>
      <c r="N45" s="743"/>
      <c r="O45" s="743"/>
      <c r="P45" s="743"/>
    </row>
    <row r="46" spans="1:16" x14ac:dyDescent="0.2">
      <c r="B46" s="741"/>
      <c r="C46" s="742"/>
      <c r="D46" s="452"/>
      <c r="E46" s="452"/>
      <c r="F46" s="447" t="str">
        <f t="shared" si="1"/>
        <v/>
      </c>
      <c r="G46" s="450"/>
      <c r="H46" s="451"/>
      <c r="I46" s="449"/>
      <c r="J46" s="412">
        <f t="shared" ref="J46:J64" si="2">IF(B46="",0,(G46*I46*H46))</f>
        <v>0</v>
      </c>
      <c r="K46" s="743"/>
      <c r="L46" s="743"/>
      <c r="M46" s="743"/>
      <c r="N46" s="743"/>
      <c r="O46" s="743"/>
      <c r="P46" s="743"/>
    </row>
    <row r="47" spans="1:16" x14ac:dyDescent="0.2">
      <c r="B47" s="741"/>
      <c r="C47" s="742"/>
      <c r="D47" s="452"/>
      <c r="E47" s="452"/>
      <c r="F47" s="447" t="str">
        <f t="shared" si="1"/>
        <v/>
      </c>
      <c r="G47" s="450"/>
      <c r="H47" s="451"/>
      <c r="I47" s="449"/>
      <c r="J47" s="412">
        <f t="shared" si="2"/>
        <v>0</v>
      </c>
      <c r="K47" s="743"/>
      <c r="L47" s="743"/>
      <c r="M47" s="743"/>
      <c r="N47" s="743"/>
      <c r="O47" s="743"/>
      <c r="P47" s="743"/>
    </row>
    <row r="48" spans="1:16" x14ac:dyDescent="0.2">
      <c r="B48" s="741"/>
      <c r="C48" s="742"/>
      <c r="D48" s="452"/>
      <c r="E48" s="452"/>
      <c r="F48" s="447" t="str">
        <f t="shared" si="1"/>
        <v/>
      </c>
      <c r="G48" s="450"/>
      <c r="H48" s="451"/>
      <c r="I48" s="449"/>
      <c r="J48" s="412">
        <f t="shared" si="2"/>
        <v>0</v>
      </c>
      <c r="K48" s="743"/>
      <c r="L48" s="743"/>
      <c r="M48" s="743"/>
      <c r="N48" s="743"/>
      <c r="O48" s="743"/>
      <c r="P48" s="743"/>
    </row>
    <row r="49" spans="2:16" x14ac:dyDescent="0.2">
      <c r="B49" s="741"/>
      <c r="C49" s="742"/>
      <c r="D49" s="452"/>
      <c r="E49" s="452"/>
      <c r="F49" s="447" t="str">
        <f t="shared" si="1"/>
        <v/>
      </c>
      <c r="G49" s="450"/>
      <c r="H49" s="451"/>
      <c r="I49" s="449"/>
      <c r="J49" s="412">
        <f t="shared" si="2"/>
        <v>0</v>
      </c>
      <c r="K49" s="743"/>
      <c r="L49" s="743"/>
      <c r="M49" s="743"/>
      <c r="N49" s="743"/>
      <c r="O49" s="743"/>
      <c r="P49" s="743"/>
    </row>
    <row r="50" spans="2:16" x14ac:dyDescent="0.2">
      <c r="B50" s="741"/>
      <c r="C50" s="742"/>
      <c r="D50" s="452"/>
      <c r="E50" s="452"/>
      <c r="F50" s="447" t="str">
        <f t="shared" si="1"/>
        <v/>
      </c>
      <c r="G50" s="450"/>
      <c r="H50" s="451"/>
      <c r="I50" s="449"/>
      <c r="J50" s="412">
        <f t="shared" si="2"/>
        <v>0</v>
      </c>
      <c r="K50" s="743"/>
      <c r="L50" s="743"/>
      <c r="M50" s="743"/>
      <c r="N50" s="743"/>
      <c r="O50" s="743"/>
      <c r="P50" s="743"/>
    </row>
    <row r="51" spans="2:16" x14ac:dyDescent="0.2">
      <c r="B51" s="741"/>
      <c r="C51" s="742"/>
      <c r="D51" s="452"/>
      <c r="E51" s="452"/>
      <c r="F51" s="447" t="str">
        <f t="shared" si="1"/>
        <v/>
      </c>
      <c r="G51" s="450"/>
      <c r="H51" s="451"/>
      <c r="I51" s="449"/>
      <c r="J51" s="412">
        <f t="shared" si="2"/>
        <v>0</v>
      </c>
      <c r="K51" s="743"/>
      <c r="L51" s="743"/>
      <c r="M51" s="743"/>
      <c r="N51" s="743"/>
      <c r="O51" s="743"/>
      <c r="P51" s="743"/>
    </row>
    <row r="52" spans="2:16" x14ac:dyDescent="0.2">
      <c r="B52" s="741"/>
      <c r="C52" s="742"/>
      <c r="D52" s="452"/>
      <c r="E52" s="452"/>
      <c r="F52" s="447" t="str">
        <f t="shared" si="1"/>
        <v/>
      </c>
      <c r="G52" s="450"/>
      <c r="H52" s="451"/>
      <c r="I52" s="449"/>
      <c r="J52" s="412">
        <f t="shared" si="2"/>
        <v>0</v>
      </c>
      <c r="K52" s="743"/>
      <c r="L52" s="743"/>
      <c r="M52" s="743"/>
      <c r="N52" s="743"/>
      <c r="O52" s="743"/>
      <c r="P52" s="743"/>
    </row>
    <row r="53" spans="2:16" x14ac:dyDescent="0.2">
      <c r="B53" s="741"/>
      <c r="C53" s="742"/>
      <c r="D53" s="452"/>
      <c r="E53" s="452"/>
      <c r="F53" s="447" t="str">
        <f t="shared" si="1"/>
        <v/>
      </c>
      <c r="G53" s="450"/>
      <c r="H53" s="451"/>
      <c r="I53" s="449"/>
      <c r="J53" s="412">
        <f t="shared" si="2"/>
        <v>0</v>
      </c>
      <c r="K53" s="743"/>
      <c r="L53" s="743"/>
      <c r="M53" s="743"/>
      <c r="N53" s="743"/>
      <c r="O53" s="743"/>
      <c r="P53" s="743"/>
    </row>
    <row r="54" spans="2:16" x14ac:dyDescent="0.2">
      <c r="B54" s="741"/>
      <c r="C54" s="742"/>
      <c r="D54" s="452"/>
      <c r="E54" s="452"/>
      <c r="F54" s="447" t="str">
        <f t="shared" si="1"/>
        <v/>
      </c>
      <c r="G54" s="450"/>
      <c r="H54" s="451"/>
      <c r="I54" s="449"/>
      <c r="J54" s="412">
        <f t="shared" si="2"/>
        <v>0</v>
      </c>
      <c r="K54" s="743"/>
      <c r="L54" s="743"/>
      <c r="M54" s="743"/>
      <c r="N54" s="743"/>
      <c r="O54" s="743"/>
      <c r="P54" s="743"/>
    </row>
    <row r="55" spans="2:16" x14ac:dyDescent="0.2">
      <c r="B55" s="741"/>
      <c r="C55" s="742"/>
      <c r="D55" s="452"/>
      <c r="E55" s="452"/>
      <c r="F55" s="447" t="str">
        <f t="shared" si="1"/>
        <v/>
      </c>
      <c r="G55" s="450"/>
      <c r="H55" s="451"/>
      <c r="I55" s="449"/>
      <c r="J55" s="412">
        <f t="shared" si="2"/>
        <v>0</v>
      </c>
      <c r="K55" s="743"/>
      <c r="L55" s="743"/>
      <c r="M55" s="743"/>
      <c r="N55" s="743"/>
      <c r="O55" s="743"/>
      <c r="P55" s="743"/>
    </row>
    <row r="56" spans="2:16" x14ac:dyDescent="0.2">
      <c r="B56" s="741"/>
      <c r="C56" s="742"/>
      <c r="D56" s="452"/>
      <c r="E56" s="452"/>
      <c r="F56" s="447" t="str">
        <f t="shared" si="1"/>
        <v/>
      </c>
      <c r="G56" s="450"/>
      <c r="H56" s="451"/>
      <c r="I56" s="449"/>
      <c r="J56" s="412">
        <f t="shared" si="2"/>
        <v>0</v>
      </c>
      <c r="K56" s="743"/>
      <c r="L56" s="743"/>
      <c r="M56" s="743"/>
      <c r="N56" s="743"/>
      <c r="O56" s="743"/>
      <c r="P56" s="743"/>
    </row>
    <row r="57" spans="2:16" x14ac:dyDescent="0.2">
      <c r="B57" s="741"/>
      <c r="C57" s="742"/>
      <c r="D57" s="452"/>
      <c r="E57" s="452"/>
      <c r="F57" s="447" t="str">
        <f t="shared" si="1"/>
        <v/>
      </c>
      <c r="G57" s="450"/>
      <c r="H57" s="451"/>
      <c r="I57" s="449"/>
      <c r="J57" s="412">
        <f t="shared" si="2"/>
        <v>0</v>
      </c>
      <c r="K57" s="743"/>
      <c r="L57" s="743"/>
      <c r="M57" s="743"/>
      <c r="N57" s="743"/>
      <c r="O57" s="743"/>
      <c r="P57" s="743"/>
    </row>
    <row r="58" spans="2:16" x14ac:dyDescent="0.2">
      <c r="B58" s="741"/>
      <c r="C58" s="742"/>
      <c r="D58" s="452"/>
      <c r="E58" s="452"/>
      <c r="F58" s="447" t="str">
        <f t="shared" si="1"/>
        <v/>
      </c>
      <c r="G58" s="450"/>
      <c r="H58" s="451"/>
      <c r="I58" s="449"/>
      <c r="J58" s="412">
        <f t="shared" si="2"/>
        <v>0</v>
      </c>
      <c r="K58" s="743"/>
      <c r="L58" s="743"/>
      <c r="M58" s="743"/>
      <c r="N58" s="743"/>
      <c r="O58" s="743"/>
      <c r="P58" s="743"/>
    </row>
    <row r="59" spans="2:16" x14ac:dyDescent="0.2">
      <c r="B59" s="741"/>
      <c r="C59" s="742"/>
      <c r="D59" s="452"/>
      <c r="E59" s="452"/>
      <c r="F59" s="447" t="str">
        <f t="shared" si="1"/>
        <v/>
      </c>
      <c r="G59" s="450"/>
      <c r="H59" s="451"/>
      <c r="I59" s="449"/>
      <c r="J59" s="412">
        <f t="shared" si="2"/>
        <v>0</v>
      </c>
      <c r="K59" s="743"/>
      <c r="L59" s="743"/>
      <c r="M59" s="743"/>
      <c r="N59" s="743"/>
      <c r="O59" s="743"/>
      <c r="P59" s="743"/>
    </row>
    <row r="60" spans="2:16" x14ac:dyDescent="0.2">
      <c r="B60" s="741"/>
      <c r="C60" s="742"/>
      <c r="D60" s="452"/>
      <c r="E60" s="452"/>
      <c r="F60" s="447" t="str">
        <f t="shared" si="1"/>
        <v/>
      </c>
      <c r="G60" s="450"/>
      <c r="H60" s="451"/>
      <c r="I60" s="449"/>
      <c r="J60" s="412">
        <f t="shared" si="2"/>
        <v>0</v>
      </c>
      <c r="K60" s="743"/>
      <c r="L60" s="743"/>
      <c r="M60" s="743"/>
      <c r="N60" s="743"/>
      <c r="O60" s="743"/>
      <c r="P60" s="743"/>
    </row>
    <row r="61" spans="2:16" x14ac:dyDescent="0.2">
      <c r="B61" s="741"/>
      <c r="C61" s="742"/>
      <c r="D61" s="452"/>
      <c r="E61" s="452"/>
      <c r="F61" s="447" t="str">
        <f t="shared" si="1"/>
        <v/>
      </c>
      <c r="G61" s="450"/>
      <c r="H61" s="451"/>
      <c r="I61" s="449"/>
      <c r="J61" s="412">
        <f t="shared" si="2"/>
        <v>0</v>
      </c>
      <c r="K61" s="743"/>
      <c r="L61" s="743"/>
      <c r="M61" s="743"/>
      <c r="N61" s="743"/>
      <c r="O61" s="743"/>
      <c r="P61" s="743"/>
    </row>
    <row r="62" spans="2:16" x14ac:dyDescent="0.2">
      <c r="B62" s="741"/>
      <c r="C62" s="742"/>
      <c r="D62" s="452"/>
      <c r="E62" s="452"/>
      <c r="F62" s="447" t="str">
        <f t="shared" si="1"/>
        <v/>
      </c>
      <c r="G62" s="450"/>
      <c r="H62" s="451"/>
      <c r="I62" s="449"/>
      <c r="J62" s="412">
        <f t="shared" si="2"/>
        <v>0</v>
      </c>
      <c r="K62" s="743"/>
      <c r="L62" s="743"/>
      <c r="M62" s="743"/>
      <c r="N62" s="743"/>
      <c r="O62" s="743"/>
      <c r="P62" s="743"/>
    </row>
    <row r="63" spans="2:16" x14ac:dyDescent="0.2">
      <c r="B63" s="741"/>
      <c r="C63" s="742"/>
      <c r="D63" s="452"/>
      <c r="E63" s="452"/>
      <c r="F63" s="447" t="str">
        <f t="shared" si="1"/>
        <v/>
      </c>
      <c r="G63" s="450"/>
      <c r="H63" s="451"/>
      <c r="I63" s="449"/>
      <c r="J63" s="412">
        <f t="shared" si="2"/>
        <v>0</v>
      </c>
      <c r="K63" s="743"/>
      <c r="L63" s="743"/>
      <c r="M63" s="743"/>
      <c r="N63" s="743"/>
      <c r="O63" s="743"/>
      <c r="P63" s="743"/>
    </row>
    <row r="64" spans="2:16" x14ac:dyDescent="0.2">
      <c r="B64" s="741"/>
      <c r="C64" s="742"/>
      <c r="D64" s="452"/>
      <c r="E64" s="452"/>
      <c r="F64" s="447" t="str">
        <f t="shared" si="1"/>
        <v/>
      </c>
      <c r="G64" s="450"/>
      <c r="H64" s="451"/>
      <c r="I64" s="449"/>
      <c r="J64" s="412">
        <f t="shared" si="2"/>
        <v>0</v>
      </c>
      <c r="K64" s="743"/>
      <c r="L64" s="743"/>
      <c r="M64" s="743"/>
      <c r="N64" s="743"/>
      <c r="O64" s="743"/>
      <c r="P64" s="743"/>
    </row>
    <row r="65" spans="1:16" x14ac:dyDescent="0.2">
      <c r="I65" s="446" t="s">
        <v>25</v>
      </c>
      <c r="J65" s="431">
        <f>SUM(J45:J64)</f>
        <v>0</v>
      </c>
    </row>
    <row r="69" spans="1:16" ht="15" x14ac:dyDescent="0.25">
      <c r="A69" s="561" t="s">
        <v>77</v>
      </c>
      <c r="B69" s="561"/>
      <c r="C69" s="561"/>
      <c r="D69" s="561"/>
      <c r="E69" s="561"/>
      <c r="F69" s="561"/>
      <c r="G69" s="561"/>
      <c r="H69" s="561"/>
    </row>
    <row r="71" spans="1:16" ht="46.5" customHeight="1" x14ac:dyDescent="0.2">
      <c r="B71" s="588" t="s">
        <v>71</v>
      </c>
      <c r="C71" s="589"/>
      <c r="D71" s="389" t="s">
        <v>79</v>
      </c>
      <c r="E71" s="389" t="s">
        <v>85</v>
      </c>
      <c r="F71" s="389" t="s">
        <v>78</v>
      </c>
      <c r="G71" s="389" t="s">
        <v>485</v>
      </c>
      <c r="H71" s="389" t="s">
        <v>69</v>
      </c>
      <c r="I71" s="389" t="s">
        <v>80</v>
      </c>
      <c r="J71" s="389" t="s">
        <v>30</v>
      </c>
      <c r="K71" s="586" t="s">
        <v>81</v>
      </c>
      <c r="L71" s="586"/>
      <c r="M71" s="586"/>
      <c r="N71" s="586"/>
      <c r="O71" s="586"/>
      <c r="P71" s="586"/>
    </row>
    <row r="72" spans="1:16" x14ac:dyDescent="0.2">
      <c r="B72" s="739"/>
      <c r="C72" s="740"/>
      <c r="D72" s="453"/>
      <c r="E72" s="454"/>
      <c r="F72" s="448" t="str">
        <f>IF(E72="","",IF(D72=(EOMONTH(D72,1)),EOMONTH(D72,E72),EOMONTH(D72,E72-1)))</f>
        <v/>
      </c>
      <c r="G72" s="422"/>
      <c r="H72" s="455"/>
      <c r="I72" s="414"/>
      <c r="J72" s="412">
        <f>IF(B72="",0,(G72/E72*H72*I72))</f>
        <v>0</v>
      </c>
      <c r="K72" s="736"/>
      <c r="L72" s="737"/>
      <c r="M72" s="737"/>
      <c r="N72" s="737"/>
      <c r="O72" s="737"/>
      <c r="P72" s="738"/>
    </row>
    <row r="73" spans="1:16" x14ac:dyDescent="0.2">
      <c r="B73" s="739"/>
      <c r="C73" s="740"/>
      <c r="D73" s="453"/>
      <c r="E73" s="454"/>
      <c r="F73" s="448" t="str">
        <f t="shared" ref="F73:F91" si="3">IF(E73="","",IF(D73=(EOMONTH(D73,1)),EOMONTH(D73,E73),EOMONTH(D73,E73-1)))</f>
        <v/>
      </c>
      <c r="G73" s="422"/>
      <c r="H73" s="455"/>
      <c r="I73" s="414"/>
      <c r="J73" s="412">
        <f t="shared" ref="J73:J91" si="4">IF(B73="",0,(G73/E73*H73*I73))</f>
        <v>0</v>
      </c>
      <c r="K73" s="736"/>
      <c r="L73" s="737"/>
      <c r="M73" s="737"/>
      <c r="N73" s="737"/>
      <c r="O73" s="737"/>
      <c r="P73" s="738"/>
    </row>
    <row r="74" spans="1:16" x14ac:dyDescent="0.2">
      <c r="B74" s="739"/>
      <c r="C74" s="740"/>
      <c r="D74" s="453"/>
      <c r="E74" s="454"/>
      <c r="F74" s="448" t="str">
        <f t="shared" si="3"/>
        <v/>
      </c>
      <c r="G74" s="422"/>
      <c r="H74" s="455"/>
      <c r="I74" s="414"/>
      <c r="J74" s="412">
        <f t="shared" si="4"/>
        <v>0</v>
      </c>
      <c r="K74" s="736"/>
      <c r="L74" s="737"/>
      <c r="M74" s="737"/>
      <c r="N74" s="737"/>
      <c r="O74" s="737"/>
      <c r="P74" s="738"/>
    </row>
    <row r="75" spans="1:16" x14ac:dyDescent="0.2">
      <c r="B75" s="739"/>
      <c r="C75" s="740"/>
      <c r="D75" s="453"/>
      <c r="E75" s="454"/>
      <c r="F75" s="448" t="str">
        <f t="shared" si="3"/>
        <v/>
      </c>
      <c r="G75" s="422"/>
      <c r="H75" s="455"/>
      <c r="I75" s="414"/>
      <c r="J75" s="412">
        <f t="shared" si="4"/>
        <v>0</v>
      </c>
      <c r="K75" s="736"/>
      <c r="L75" s="737"/>
      <c r="M75" s="737"/>
      <c r="N75" s="737"/>
      <c r="O75" s="737"/>
      <c r="P75" s="738"/>
    </row>
    <row r="76" spans="1:16" x14ac:dyDescent="0.2">
      <c r="B76" s="739"/>
      <c r="C76" s="740"/>
      <c r="D76" s="453"/>
      <c r="E76" s="454"/>
      <c r="F76" s="448" t="str">
        <f t="shared" si="3"/>
        <v/>
      </c>
      <c r="G76" s="422"/>
      <c r="H76" s="455"/>
      <c r="I76" s="414"/>
      <c r="J76" s="412">
        <f t="shared" si="4"/>
        <v>0</v>
      </c>
      <c r="K76" s="736"/>
      <c r="L76" s="737"/>
      <c r="M76" s="737"/>
      <c r="N76" s="737"/>
      <c r="O76" s="737"/>
      <c r="P76" s="738"/>
    </row>
    <row r="77" spans="1:16" x14ac:dyDescent="0.2">
      <c r="B77" s="739"/>
      <c r="C77" s="740"/>
      <c r="D77" s="453"/>
      <c r="E77" s="454"/>
      <c r="F77" s="448" t="str">
        <f t="shared" si="3"/>
        <v/>
      </c>
      <c r="G77" s="422"/>
      <c r="H77" s="455"/>
      <c r="I77" s="414"/>
      <c r="J77" s="412">
        <f t="shared" si="4"/>
        <v>0</v>
      </c>
      <c r="K77" s="736"/>
      <c r="L77" s="737"/>
      <c r="M77" s="737"/>
      <c r="N77" s="737"/>
      <c r="O77" s="737"/>
      <c r="P77" s="738"/>
    </row>
    <row r="78" spans="1:16" x14ac:dyDescent="0.2">
      <c r="B78" s="739"/>
      <c r="C78" s="740"/>
      <c r="D78" s="453"/>
      <c r="E78" s="454"/>
      <c r="F78" s="448" t="str">
        <f t="shared" si="3"/>
        <v/>
      </c>
      <c r="G78" s="422"/>
      <c r="H78" s="455"/>
      <c r="I78" s="414"/>
      <c r="J78" s="412">
        <f t="shared" si="4"/>
        <v>0</v>
      </c>
      <c r="K78" s="736"/>
      <c r="L78" s="737"/>
      <c r="M78" s="737"/>
      <c r="N78" s="737"/>
      <c r="O78" s="737"/>
      <c r="P78" s="738"/>
    </row>
    <row r="79" spans="1:16" x14ac:dyDescent="0.2">
      <c r="B79" s="739"/>
      <c r="C79" s="740"/>
      <c r="D79" s="453"/>
      <c r="E79" s="454"/>
      <c r="F79" s="448" t="str">
        <f t="shared" si="3"/>
        <v/>
      </c>
      <c r="G79" s="422"/>
      <c r="H79" s="455"/>
      <c r="I79" s="414"/>
      <c r="J79" s="412">
        <f t="shared" si="4"/>
        <v>0</v>
      </c>
      <c r="K79" s="736"/>
      <c r="L79" s="737"/>
      <c r="M79" s="737"/>
      <c r="N79" s="737"/>
      <c r="O79" s="737"/>
      <c r="P79" s="738"/>
    </row>
    <row r="80" spans="1:16" x14ac:dyDescent="0.2">
      <c r="B80" s="739"/>
      <c r="C80" s="740"/>
      <c r="D80" s="453"/>
      <c r="E80" s="454"/>
      <c r="F80" s="448" t="str">
        <f t="shared" si="3"/>
        <v/>
      </c>
      <c r="G80" s="422"/>
      <c r="H80" s="455"/>
      <c r="I80" s="414"/>
      <c r="J80" s="412">
        <f t="shared" si="4"/>
        <v>0</v>
      </c>
      <c r="K80" s="736"/>
      <c r="L80" s="737"/>
      <c r="M80" s="737"/>
      <c r="N80" s="737"/>
      <c r="O80" s="737"/>
      <c r="P80" s="738"/>
    </row>
    <row r="81" spans="2:16" x14ac:dyDescent="0.2">
      <c r="B81" s="739"/>
      <c r="C81" s="740"/>
      <c r="D81" s="453"/>
      <c r="E81" s="454"/>
      <c r="F81" s="448" t="str">
        <f t="shared" si="3"/>
        <v/>
      </c>
      <c r="G81" s="422"/>
      <c r="H81" s="455"/>
      <c r="I81" s="414"/>
      <c r="J81" s="412">
        <f t="shared" si="4"/>
        <v>0</v>
      </c>
      <c r="K81" s="736"/>
      <c r="L81" s="737"/>
      <c r="M81" s="737"/>
      <c r="N81" s="737"/>
      <c r="O81" s="737"/>
      <c r="P81" s="738"/>
    </row>
    <row r="82" spans="2:16" x14ac:dyDescent="0.2">
      <c r="B82" s="739"/>
      <c r="C82" s="740"/>
      <c r="D82" s="453"/>
      <c r="E82" s="454"/>
      <c r="F82" s="448" t="str">
        <f t="shared" si="3"/>
        <v/>
      </c>
      <c r="G82" s="422"/>
      <c r="H82" s="455"/>
      <c r="I82" s="414"/>
      <c r="J82" s="412">
        <f t="shared" si="4"/>
        <v>0</v>
      </c>
      <c r="K82" s="736"/>
      <c r="L82" s="737"/>
      <c r="M82" s="737"/>
      <c r="N82" s="737"/>
      <c r="O82" s="737"/>
      <c r="P82" s="738"/>
    </row>
    <row r="83" spans="2:16" x14ac:dyDescent="0.2">
      <c r="B83" s="739"/>
      <c r="C83" s="740"/>
      <c r="D83" s="453"/>
      <c r="E83" s="454"/>
      <c r="F83" s="448" t="str">
        <f t="shared" si="3"/>
        <v/>
      </c>
      <c r="G83" s="422"/>
      <c r="H83" s="455"/>
      <c r="I83" s="414"/>
      <c r="J83" s="412">
        <f t="shared" si="4"/>
        <v>0</v>
      </c>
      <c r="K83" s="736"/>
      <c r="L83" s="737"/>
      <c r="M83" s="737"/>
      <c r="N83" s="737"/>
      <c r="O83" s="737"/>
      <c r="P83" s="738"/>
    </row>
    <row r="84" spans="2:16" x14ac:dyDescent="0.2">
      <c r="B84" s="739"/>
      <c r="C84" s="740"/>
      <c r="D84" s="453"/>
      <c r="E84" s="454"/>
      <c r="F84" s="448" t="str">
        <f t="shared" si="3"/>
        <v/>
      </c>
      <c r="G84" s="422"/>
      <c r="H84" s="455"/>
      <c r="I84" s="414"/>
      <c r="J84" s="412">
        <f t="shared" si="4"/>
        <v>0</v>
      </c>
      <c r="K84" s="736"/>
      <c r="L84" s="737"/>
      <c r="M84" s="737"/>
      <c r="N84" s="737"/>
      <c r="O84" s="737"/>
      <c r="P84" s="738"/>
    </row>
    <row r="85" spans="2:16" x14ac:dyDescent="0.2">
      <c r="B85" s="739"/>
      <c r="C85" s="740"/>
      <c r="D85" s="453"/>
      <c r="E85" s="454"/>
      <c r="F85" s="448" t="str">
        <f t="shared" si="3"/>
        <v/>
      </c>
      <c r="G85" s="422"/>
      <c r="H85" s="455"/>
      <c r="I85" s="414"/>
      <c r="J85" s="412">
        <f t="shared" si="4"/>
        <v>0</v>
      </c>
      <c r="K85" s="736"/>
      <c r="L85" s="737"/>
      <c r="M85" s="737"/>
      <c r="N85" s="737"/>
      <c r="O85" s="737"/>
      <c r="P85" s="738"/>
    </row>
    <row r="86" spans="2:16" x14ac:dyDescent="0.2">
      <c r="B86" s="739"/>
      <c r="C86" s="740"/>
      <c r="D86" s="453"/>
      <c r="E86" s="454"/>
      <c r="F86" s="448" t="str">
        <f t="shared" si="3"/>
        <v/>
      </c>
      <c r="G86" s="422"/>
      <c r="H86" s="455"/>
      <c r="I86" s="414"/>
      <c r="J86" s="412">
        <f t="shared" si="4"/>
        <v>0</v>
      </c>
      <c r="K86" s="736"/>
      <c r="L86" s="737"/>
      <c r="M86" s="737"/>
      <c r="N86" s="737"/>
      <c r="O86" s="737"/>
      <c r="P86" s="738"/>
    </row>
    <row r="87" spans="2:16" x14ac:dyDescent="0.2">
      <c r="B87" s="739"/>
      <c r="C87" s="740"/>
      <c r="D87" s="453"/>
      <c r="E87" s="454"/>
      <c r="F87" s="448" t="str">
        <f t="shared" si="3"/>
        <v/>
      </c>
      <c r="G87" s="422"/>
      <c r="H87" s="455"/>
      <c r="I87" s="414"/>
      <c r="J87" s="412">
        <f t="shared" si="4"/>
        <v>0</v>
      </c>
      <c r="K87" s="736"/>
      <c r="L87" s="737"/>
      <c r="M87" s="737"/>
      <c r="N87" s="737"/>
      <c r="O87" s="737"/>
      <c r="P87" s="738"/>
    </row>
    <row r="88" spans="2:16" x14ac:dyDescent="0.2">
      <c r="B88" s="739"/>
      <c r="C88" s="740"/>
      <c r="D88" s="453"/>
      <c r="E88" s="454"/>
      <c r="F88" s="448" t="str">
        <f t="shared" si="3"/>
        <v/>
      </c>
      <c r="G88" s="422"/>
      <c r="H88" s="455"/>
      <c r="I88" s="414"/>
      <c r="J88" s="412">
        <f t="shared" si="4"/>
        <v>0</v>
      </c>
      <c r="K88" s="736"/>
      <c r="L88" s="737"/>
      <c r="M88" s="737"/>
      <c r="N88" s="737"/>
      <c r="O88" s="737"/>
      <c r="P88" s="738"/>
    </row>
    <row r="89" spans="2:16" x14ac:dyDescent="0.2">
      <c r="B89" s="739"/>
      <c r="C89" s="740"/>
      <c r="D89" s="453"/>
      <c r="E89" s="454"/>
      <c r="F89" s="448" t="str">
        <f t="shared" si="3"/>
        <v/>
      </c>
      <c r="G89" s="422"/>
      <c r="H89" s="455"/>
      <c r="I89" s="414"/>
      <c r="J89" s="412">
        <f t="shared" si="4"/>
        <v>0</v>
      </c>
      <c r="K89" s="736"/>
      <c r="L89" s="737"/>
      <c r="M89" s="737"/>
      <c r="N89" s="737"/>
      <c r="O89" s="737"/>
      <c r="P89" s="738"/>
    </row>
    <row r="90" spans="2:16" x14ac:dyDescent="0.2">
      <c r="B90" s="739"/>
      <c r="C90" s="740"/>
      <c r="D90" s="453"/>
      <c r="E90" s="454"/>
      <c r="F90" s="448" t="str">
        <f t="shared" si="3"/>
        <v/>
      </c>
      <c r="G90" s="422"/>
      <c r="H90" s="455"/>
      <c r="I90" s="414"/>
      <c r="J90" s="412">
        <f t="shared" si="4"/>
        <v>0</v>
      </c>
      <c r="K90" s="736"/>
      <c r="L90" s="737"/>
      <c r="M90" s="737"/>
      <c r="N90" s="737"/>
      <c r="O90" s="737"/>
      <c r="P90" s="738"/>
    </row>
    <row r="91" spans="2:16" x14ac:dyDescent="0.2">
      <c r="B91" s="739"/>
      <c r="C91" s="740"/>
      <c r="D91" s="453"/>
      <c r="E91" s="454"/>
      <c r="F91" s="448" t="str">
        <f t="shared" si="3"/>
        <v/>
      </c>
      <c r="G91" s="422"/>
      <c r="H91" s="455"/>
      <c r="I91" s="414"/>
      <c r="J91" s="412">
        <f t="shared" si="4"/>
        <v>0</v>
      </c>
      <c r="K91" s="736"/>
      <c r="L91" s="737"/>
      <c r="M91" s="737"/>
      <c r="N91" s="737"/>
      <c r="O91" s="737"/>
      <c r="P91" s="738"/>
    </row>
    <row r="92" spans="2:16" x14ac:dyDescent="0.2">
      <c r="I92" s="446" t="s">
        <v>25</v>
      </c>
      <c r="J92" s="431">
        <f>SUM(J72:J91)</f>
        <v>0</v>
      </c>
    </row>
    <row r="95" spans="2:16" x14ac:dyDescent="0.2">
      <c r="M95" s="590" t="s">
        <v>83</v>
      </c>
      <c r="N95" s="590"/>
      <c r="O95" s="591">
        <f>SUM(G38,J65,J92)</f>
        <v>0</v>
      </c>
      <c r="P95" s="590"/>
    </row>
  </sheetData>
  <sheetProtection password="C483" sheet="1" objects="1" scenarios="1" selectLockedCells="1"/>
  <mergeCells count="152">
    <mergeCell ref="A5:I5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H21:P21"/>
    <mergeCell ref="H22:P22"/>
    <mergeCell ref="H23:P23"/>
    <mergeCell ref="H24:P24"/>
    <mergeCell ref="B31:C31"/>
    <mergeCell ref="B32:C32"/>
    <mergeCell ref="B33:C33"/>
    <mergeCell ref="B34:C34"/>
    <mergeCell ref="B35:C35"/>
    <mergeCell ref="K56:P56"/>
    <mergeCell ref="K57:P57"/>
    <mergeCell ref="K46:P46"/>
    <mergeCell ref="K47:P47"/>
    <mergeCell ref="K48:P48"/>
    <mergeCell ref="K49:P49"/>
    <mergeCell ref="K50:P50"/>
    <mergeCell ref="K51:P51"/>
    <mergeCell ref="B37:C37"/>
    <mergeCell ref="K44:P44"/>
    <mergeCell ref="K45:P45"/>
    <mergeCell ref="B53:C53"/>
    <mergeCell ref="B54:C54"/>
    <mergeCell ref="B55:C55"/>
    <mergeCell ref="B56:C56"/>
    <mergeCell ref="B57:C57"/>
    <mergeCell ref="B58:C58"/>
    <mergeCell ref="K64:P64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K58:P58"/>
    <mergeCell ref="K59:P59"/>
    <mergeCell ref="K60:P60"/>
    <mergeCell ref="K61:P61"/>
    <mergeCell ref="K62:P62"/>
    <mergeCell ref="K63:P63"/>
    <mergeCell ref="K52:P52"/>
    <mergeCell ref="K53:P53"/>
    <mergeCell ref="B73:C73"/>
    <mergeCell ref="B74:C74"/>
    <mergeCell ref="B75:C75"/>
    <mergeCell ref="B76:C76"/>
    <mergeCell ref="B59:C59"/>
    <mergeCell ref="B60:C60"/>
    <mergeCell ref="B61:C61"/>
    <mergeCell ref="B62:C62"/>
    <mergeCell ref="B63:C63"/>
    <mergeCell ref="B64:C64"/>
    <mergeCell ref="B89:C89"/>
    <mergeCell ref="B90:C90"/>
    <mergeCell ref="B91:C91"/>
    <mergeCell ref="K71:P71"/>
    <mergeCell ref="K72:P72"/>
    <mergeCell ref="K73:P73"/>
    <mergeCell ref="K74:P74"/>
    <mergeCell ref="K75:P75"/>
    <mergeCell ref="K76:P76"/>
    <mergeCell ref="K77:P77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K90:P90"/>
    <mergeCell ref="K91:P91"/>
    <mergeCell ref="H7:P7"/>
    <mergeCell ref="H8:P8"/>
    <mergeCell ref="H9:P9"/>
    <mergeCell ref="H10:P10"/>
    <mergeCell ref="H11:P11"/>
    <mergeCell ref="H12:P12"/>
    <mergeCell ref="H13:P13"/>
    <mergeCell ref="H14:P14"/>
    <mergeCell ref="K84:P84"/>
    <mergeCell ref="K85:P85"/>
    <mergeCell ref="K86:P86"/>
    <mergeCell ref="K87:P87"/>
    <mergeCell ref="K88:P88"/>
    <mergeCell ref="K89:P89"/>
    <mergeCell ref="K78:P78"/>
    <mergeCell ref="K79:P79"/>
    <mergeCell ref="K80:P80"/>
    <mergeCell ref="K81:P81"/>
    <mergeCell ref="K82:P82"/>
    <mergeCell ref="K83:P83"/>
    <mergeCell ref="K54:P54"/>
    <mergeCell ref="K55:P55"/>
    <mergeCell ref="A2:D2"/>
    <mergeCell ref="A42:G42"/>
    <mergeCell ref="A69:H69"/>
    <mergeCell ref="M95:N95"/>
    <mergeCell ref="O95:P95"/>
    <mergeCell ref="H37:P37"/>
    <mergeCell ref="H31:P31"/>
    <mergeCell ref="H32:P32"/>
    <mergeCell ref="H33:P33"/>
    <mergeCell ref="H34:P34"/>
    <mergeCell ref="H35:P35"/>
    <mergeCell ref="H36:P36"/>
    <mergeCell ref="H25:P25"/>
    <mergeCell ref="H26:P26"/>
    <mergeCell ref="H27:P27"/>
    <mergeCell ref="H28:P28"/>
    <mergeCell ref="H29:P29"/>
    <mergeCell ref="H30:P30"/>
    <mergeCell ref="H15:P15"/>
    <mergeCell ref="H16:P16"/>
    <mergeCell ref="H17:P17"/>
    <mergeCell ref="H18:P18"/>
    <mergeCell ref="H19:P19"/>
    <mergeCell ref="H20:P20"/>
  </mergeCells>
  <dataValidations count="5">
    <dataValidation type="decimal" operator="greaterThanOrEqual" allowBlank="1" showInputMessage="1" showErrorMessage="1" sqref="E8:E37 I72:I91">
      <formula1>0</formula1>
    </dataValidation>
    <dataValidation type="whole" operator="greaterThanOrEqual" allowBlank="1" showInputMessage="1" showErrorMessage="1" sqref="D8:D37 E72:E91">
      <formula1>0</formula1>
    </dataValidation>
    <dataValidation type="date" allowBlank="1" showInputMessage="1" showErrorMessage="1" error="Bitte ein gültiges Datum eintragen!" sqref="D45:D64">
      <formula1>36526</formula1>
      <formula2>44196</formula2>
    </dataValidation>
    <dataValidation type="date" allowBlank="1" showInputMessage="1" showErrorMessage="1" error="Bitte ein gültiges Datum eintragen!" sqref="E45:E64">
      <formula1>36526</formula1>
      <formula2>47848</formula2>
    </dataValidation>
    <dataValidation type="date" operator="greaterThanOrEqual" allowBlank="1" showInputMessage="1" showErrorMessage="1" sqref="D72:D91">
      <formula1>36526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  <rowBreaks count="2" manualBreakCount="2">
    <brk id="40" max="16" man="1"/>
    <brk id="6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2:S118"/>
  <sheetViews>
    <sheetView showGridLines="0" zoomScaleNormal="100" workbookViewId="0">
      <selection activeCell="F89" sqref="F89"/>
    </sheetView>
  </sheetViews>
  <sheetFormatPr baseColWidth="10" defaultRowHeight="14.25" x14ac:dyDescent="0.2"/>
  <cols>
    <col min="1" max="1" width="3.625" style="333" customWidth="1"/>
    <col min="2" max="2" width="11" style="333"/>
    <col min="3" max="3" width="15.25" style="333" customWidth="1"/>
    <col min="4" max="4" width="11" style="333"/>
    <col min="5" max="5" width="11.5" style="333" customWidth="1"/>
    <col min="6" max="6" width="11.25" style="333" customWidth="1"/>
    <col min="7" max="8" width="11" style="333"/>
    <col min="9" max="9" width="14.125" style="333" customWidth="1"/>
    <col min="10" max="10" width="14.875" style="333" customWidth="1"/>
    <col min="11" max="11" width="14.5" style="333" customWidth="1"/>
    <col min="12" max="12" width="21.625" style="333" customWidth="1"/>
    <col min="13" max="13" width="14.875" style="333" customWidth="1"/>
    <col min="14" max="14" width="15.875" style="333" customWidth="1"/>
    <col min="15" max="15" width="21.875" style="333" customWidth="1"/>
    <col min="16" max="16384" width="11" style="333"/>
  </cols>
  <sheetData>
    <row r="2" spans="1:19" ht="15" x14ac:dyDescent="0.25">
      <c r="A2" s="735" t="s">
        <v>116</v>
      </c>
      <c r="B2" s="735"/>
      <c r="C2" s="735"/>
      <c r="D2" s="735"/>
      <c r="E2" s="735"/>
      <c r="F2" s="735"/>
    </row>
    <row r="3" spans="1:19" ht="15" x14ac:dyDescent="0.25">
      <c r="A3" s="445"/>
    </row>
    <row r="5" spans="1:19" x14ac:dyDescent="0.2">
      <c r="B5" s="747" t="s">
        <v>62</v>
      </c>
      <c r="C5" s="747"/>
      <c r="D5" s="700" t="e">
        <f>IF('Verbrauchsgüter und Ausstattung'!#REF!="","",'Verbrauchsgüter und Ausstattung'!#REF!)</f>
        <v>#REF!</v>
      </c>
      <c r="E5" s="700"/>
      <c r="F5" s="700"/>
      <c r="H5" s="747" t="s">
        <v>65</v>
      </c>
      <c r="I5" s="747"/>
      <c r="J5" s="700" t="e">
        <f>IF('Verbrauchsgüter und Ausstattung'!#REF!="","",'Verbrauchsgüter und Ausstattung'!#REF!)</f>
        <v>#REF!</v>
      </c>
      <c r="K5" s="700"/>
      <c r="L5" s="700"/>
    </row>
    <row r="6" spans="1:19" x14ac:dyDescent="0.2">
      <c r="B6" s="747" t="s">
        <v>63</v>
      </c>
      <c r="C6" s="747"/>
      <c r="D6" s="700" t="e">
        <f>IF('Verbrauchsgüter und Ausstattung'!#REF!="","",'Verbrauchsgüter und Ausstattung'!#REF!)</f>
        <v>#REF!</v>
      </c>
      <c r="E6" s="700"/>
      <c r="F6" s="700"/>
      <c r="H6" s="747" t="s">
        <v>66</v>
      </c>
      <c r="I6" s="747"/>
      <c r="J6" s="700" t="e">
        <f>IF('Verbrauchsgüter und Ausstattung'!#REF!="","",'Verbrauchsgüter und Ausstattung'!#REF!)</f>
        <v>#REF!</v>
      </c>
      <c r="K6" s="700"/>
      <c r="L6" s="700"/>
    </row>
    <row r="7" spans="1:19" x14ac:dyDescent="0.2">
      <c r="B7" s="747" t="s">
        <v>64</v>
      </c>
      <c r="C7" s="747"/>
      <c r="D7" s="700" t="e">
        <f>IF('Verbrauchsgüter und Ausstattung'!#REF!="","",'Verbrauchsgüter und Ausstattung'!#REF!)</f>
        <v>#REF!</v>
      </c>
      <c r="E7" s="700"/>
      <c r="F7" s="700"/>
      <c r="H7" s="747" t="s">
        <v>67</v>
      </c>
      <c r="I7" s="747"/>
      <c r="J7" s="700" t="e">
        <f>IF('Verbrauchsgüter und Ausstattung'!#REF!="","",'Verbrauchsgüter und Ausstattung'!#REF!)</f>
        <v>#REF!</v>
      </c>
      <c r="K7" s="700"/>
      <c r="L7" s="700"/>
    </row>
    <row r="10" spans="1:19" ht="15" x14ac:dyDescent="0.25">
      <c r="A10" s="561" t="s">
        <v>61</v>
      </c>
      <c r="B10" s="561"/>
      <c r="C10" s="561"/>
      <c r="D10" s="561"/>
      <c r="E10" s="561"/>
      <c r="F10" s="561"/>
      <c r="G10" s="561"/>
      <c r="H10" s="561"/>
      <c r="I10" s="561"/>
      <c r="J10" s="561"/>
    </row>
    <row r="12" spans="1:19" ht="33" customHeight="1" x14ac:dyDescent="0.2">
      <c r="B12" s="705" t="s">
        <v>68</v>
      </c>
      <c r="C12" s="705"/>
      <c r="D12" s="389" t="s">
        <v>117</v>
      </c>
      <c r="E12" s="389" t="s">
        <v>118</v>
      </c>
      <c r="F12" s="389" t="s">
        <v>122</v>
      </c>
      <c r="G12" s="389" t="s">
        <v>121</v>
      </c>
      <c r="H12" s="389" t="s">
        <v>69</v>
      </c>
      <c r="I12" s="389" t="s">
        <v>119</v>
      </c>
      <c r="J12" s="389" t="s">
        <v>120</v>
      </c>
      <c r="K12" s="394" t="s">
        <v>106</v>
      </c>
      <c r="L12" s="538" t="s">
        <v>475</v>
      </c>
      <c r="M12" s="538" t="s">
        <v>129</v>
      </c>
      <c r="N12" s="525"/>
      <c r="O12" s="525"/>
      <c r="P12" s="456"/>
      <c r="Q12" s="456"/>
      <c r="R12" s="456"/>
      <c r="S12" s="456"/>
    </row>
    <row r="13" spans="1:19" x14ac:dyDescent="0.2">
      <c r="B13" s="700" t="str">
        <f>IF('Verbrauchsgüter und Ausstattung'!B8="","",'Verbrauchsgüter und Ausstattung'!B8)</f>
        <v/>
      </c>
      <c r="C13" s="700"/>
      <c r="D13" s="423" t="str">
        <f>IF('Verbrauchsgüter und Ausstattung'!D8="","",'Verbrauchsgüter und Ausstattung'!D8)</f>
        <v/>
      </c>
      <c r="E13" s="440" t="str">
        <f>D13</f>
        <v/>
      </c>
      <c r="F13" s="412">
        <f>'Verbrauchsgüter und Ausstattung'!E8</f>
        <v>0</v>
      </c>
      <c r="G13" s="450">
        <f>F13</f>
        <v>0</v>
      </c>
      <c r="H13" s="457" t="str">
        <f>IF('Verbrauchsgüter und Ausstattung'!F8="","",'Verbrauchsgüter und Ausstattung'!F8)</f>
        <v/>
      </c>
      <c r="I13" s="412">
        <f t="shared" ref="I13:I42" si="0">IF(B13="",0,(D13*F13*H13))</f>
        <v>0</v>
      </c>
      <c r="J13" s="458">
        <f>IF(B13="",0,(E13*G13*H13))</f>
        <v>0</v>
      </c>
      <c r="K13" s="458">
        <f>I13-J13</f>
        <v>0</v>
      </c>
      <c r="L13" s="530"/>
      <c r="M13" s="529"/>
      <c r="N13" s="526"/>
      <c r="O13" s="526"/>
      <c r="P13" s="459"/>
      <c r="Q13" s="459"/>
      <c r="R13" s="459"/>
      <c r="S13" s="459"/>
    </row>
    <row r="14" spans="1:19" x14ac:dyDescent="0.2">
      <c r="B14" s="700" t="str">
        <f>IF('Verbrauchsgüter und Ausstattung'!B9="","",'Verbrauchsgüter und Ausstattung'!B9)</f>
        <v/>
      </c>
      <c r="C14" s="700"/>
      <c r="D14" s="423" t="str">
        <f>IF('Verbrauchsgüter und Ausstattung'!D9="","",'Verbrauchsgüter und Ausstattung'!D9)</f>
        <v/>
      </c>
      <c r="E14" s="440" t="str">
        <f t="shared" ref="E14:E42" si="1">D14</f>
        <v/>
      </c>
      <c r="F14" s="412">
        <f>'Verbrauchsgüter und Ausstattung'!E9</f>
        <v>0</v>
      </c>
      <c r="G14" s="450">
        <f t="shared" ref="G14:G42" si="2">F14</f>
        <v>0</v>
      </c>
      <c r="H14" s="457" t="str">
        <f>IF('Verbrauchsgüter und Ausstattung'!F9="","",'Verbrauchsgüter und Ausstattung'!F9)</f>
        <v/>
      </c>
      <c r="I14" s="412">
        <f t="shared" si="0"/>
        <v>0</v>
      </c>
      <c r="J14" s="458">
        <f t="shared" ref="J14:J42" si="3">IF(B14="",0,(E14*G14*H14))</f>
        <v>0</v>
      </c>
      <c r="K14" s="458">
        <f t="shared" ref="K14:K42" si="4">I14-J14</f>
        <v>0</v>
      </c>
      <c r="L14" s="530"/>
      <c r="M14" s="529"/>
      <c r="N14" s="526"/>
      <c r="O14" s="526"/>
      <c r="P14" s="459"/>
      <c r="Q14" s="459"/>
      <c r="R14" s="459"/>
      <c r="S14" s="459"/>
    </row>
    <row r="15" spans="1:19" x14ac:dyDescent="0.2">
      <c r="B15" s="700" t="str">
        <f>IF('Verbrauchsgüter und Ausstattung'!B10="","",'Verbrauchsgüter und Ausstattung'!B10)</f>
        <v/>
      </c>
      <c r="C15" s="700"/>
      <c r="D15" s="423" t="str">
        <f>IF('Verbrauchsgüter und Ausstattung'!D10="","",'Verbrauchsgüter und Ausstattung'!D10)</f>
        <v/>
      </c>
      <c r="E15" s="440" t="str">
        <f t="shared" si="1"/>
        <v/>
      </c>
      <c r="F15" s="412">
        <f>'Verbrauchsgüter und Ausstattung'!E10</f>
        <v>0</v>
      </c>
      <c r="G15" s="450">
        <f t="shared" si="2"/>
        <v>0</v>
      </c>
      <c r="H15" s="457" t="str">
        <f>IF('Verbrauchsgüter und Ausstattung'!F10="","",'Verbrauchsgüter und Ausstattung'!F10)</f>
        <v/>
      </c>
      <c r="I15" s="412">
        <f t="shared" si="0"/>
        <v>0</v>
      </c>
      <c r="J15" s="458">
        <f t="shared" si="3"/>
        <v>0</v>
      </c>
      <c r="K15" s="458">
        <f t="shared" si="4"/>
        <v>0</v>
      </c>
      <c r="L15" s="530"/>
      <c r="M15" s="529"/>
      <c r="N15" s="526"/>
      <c r="O15" s="526"/>
      <c r="P15" s="459"/>
      <c r="Q15" s="459"/>
      <c r="R15" s="459"/>
      <c r="S15" s="459"/>
    </row>
    <row r="16" spans="1:19" x14ac:dyDescent="0.2">
      <c r="B16" s="700" t="str">
        <f>IF('Verbrauchsgüter und Ausstattung'!B11="","",'Verbrauchsgüter und Ausstattung'!B11)</f>
        <v/>
      </c>
      <c r="C16" s="700"/>
      <c r="D16" s="423" t="str">
        <f>IF('Verbrauchsgüter und Ausstattung'!D11="","",'Verbrauchsgüter und Ausstattung'!D11)</f>
        <v/>
      </c>
      <c r="E16" s="440" t="str">
        <f t="shared" si="1"/>
        <v/>
      </c>
      <c r="F16" s="412">
        <f>'Verbrauchsgüter und Ausstattung'!E11</f>
        <v>0</v>
      </c>
      <c r="G16" s="450">
        <f t="shared" si="2"/>
        <v>0</v>
      </c>
      <c r="H16" s="457" t="str">
        <f>IF('Verbrauchsgüter und Ausstattung'!F11="","",'Verbrauchsgüter und Ausstattung'!F11)</f>
        <v/>
      </c>
      <c r="I16" s="412">
        <f t="shared" si="0"/>
        <v>0</v>
      </c>
      <c r="J16" s="458">
        <f t="shared" si="3"/>
        <v>0</v>
      </c>
      <c r="K16" s="458">
        <f t="shared" si="4"/>
        <v>0</v>
      </c>
      <c r="L16" s="530"/>
      <c r="M16" s="529"/>
      <c r="N16" s="526"/>
      <c r="O16" s="526"/>
      <c r="P16" s="459"/>
      <c r="Q16" s="459"/>
      <c r="R16" s="459"/>
      <c r="S16" s="459"/>
    </row>
    <row r="17" spans="2:19" x14ac:dyDescent="0.2">
      <c r="B17" s="700" t="str">
        <f>IF('Verbrauchsgüter und Ausstattung'!B12="","",'Verbrauchsgüter und Ausstattung'!B12)</f>
        <v/>
      </c>
      <c r="C17" s="700"/>
      <c r="D17" s="423" t="str">
        <f>IF('Verbrauchsgüter und Ausstattung'!D12="","",'Verbrauchsgüter und Ausstattung'!D12)</f>
        <v/>
      </c>
      <c r="E17" s="440" t="str">
        <f t="shared" si="1"/>
        <v/>
      </c>
      <c r="F17" s="412">
        <f>'Verbrauchsgüter und Ausstattung'!E12</f>
        <v>0</v>
      </c>
      <c r="G17" s="450">
        <f t="shared" si="2"/>
        <v>0</v>
      </c>
      <c r="H17" s="457" t="str">
        <f>IF('Verbrauchsgüter und Ausstattung'!F12="","",'Verbrauchsgüter und Ausstattung'!F12)</f>
        <v/>
      </c>
      <c r="I17" s="412">
        <f t="shared" si="0"/>
        <v>0</v>
      </c>
      <c r="J17" s="458">
        <f t="shared" si="3"/>
        <v>0</v>
      </c>
      <c r="K17" s="458">
        <f t="shared" si="4"/>
        <v>0</v>
      </c>
      <c r="L17" s="530"/>
      <c r="M17" s="529"/>
      <c r="N17" s="526"/>
      <c r="O17" s="526"/>
      <c r="P17" s="459"/>
      <c r="Q17" s="459"/>
      <c r="R17" s="459"/>
      <c r="S17" s="459"/>
    </row>
    <row r="18" spans="2:19" x14ac:dyDescent="0.2">
      <c r="B18" s="700" t="str">
        <f>IF('Verbrauchsgüter und Ausstattung'!B13="","",'Verbrauchsgüter und Ausstattung'!B13)</f>
        <v/>
      </c>
      <c r="C18" s="700"/>
      <c r="D18" s="423" t="str">
        <f>IF('Verbrauchsgüter und Ausstattung'!D13="","",'Verbrauchsgüter und Ausstattung'!D13)</f>
        <v/>
      </c>
      <c r="E18" s="440" t="str">
        <f t="shared" si="1"/>
        <v/>
      </c>
      <c r="F18" s="412">
        <f>'Verbrauchsgüter und Ausstattung'!E13</f>
        <v>0</v>
      </c>
      <c r="G18" s="450">
        <f t="shared" si="2"/>
        <v>0</v>
      </c>
      <c r="H18" s="457" t="str">
        <f>IF('Verbrauchsgüter und Ausstattung'!F13="","",'Verbrauchsgüter und Ausstattung'!F13)</f>
        <v/>
      </c>
      <c r="I18" s="412">
        <f t="shared" si="0"/>
        <v>0</v>
      </c>
      <c r="J18" s="458">
        <f t="shared" si="3"/>
        <v>0</v>
      </c>
      <c r="K18" s="458">
        <f t="shared" si="4"/>
        <v>0</v>
      </c>
      <c r="L18" s="530"/>
      <c r="M18" s="529"/>
      <c r="N18" s="526"/>
      <c r="O18" s="526"/>
      <c r="P18" s="459"/>
      <c r="Q18" s="459"/>
      <c r="R18" s="459"/>
      <c r="S18" s="459"/>
    </row>
    <row r="19" spans="2:19" x14ac:dyDescent="0.2">
      <c r="B19" s="700" t="str">
        <f>IF('Verbrauchsgüter und Ausstattung'!B14="","",'Verbrauchsgüter und Ausstattung'!B14)</f>
        <v/>
      </c>
      <c r="C19" s="700"/>
      <c r="D19" s="423" t="str">
        <f>IF('Verbrauchsgüter und Ausstattung'!D14="","",'Verbrauchsgüter und Ausstattung'!D14)</f>
        <v/>
      </c>
      <c r="E19" s="440" t="str">
        <f t="shared" si="1"/>
        <v/>
      </c>
      <c r="F19" s="412">
        <f>'Verbrauchsgüter und Ausstattung'!E14</f>
        <v>0</v>
      </c>
      <c r="G19" s="450">
        <f t="shared" si="2"/>
        <v>0</v>
      </c>
      <c r="H19" s="457" t="str">
        <f>IF('Verbrauchsgüter und Ausstattung'!F14="","",'Verbrauchsgüter und Ausstattung'!F14)</f>
        <v/>
      </c>
      <c r="I19" s="412">
        <f t="shared" si="0"/>
        <v>0</v>
      </c>
      <c r="J19" s="458">
        <f t="shared" si="3"/>
        <v>0</v>
      </c>
      <c r="K19" s="458">
        <f t="shared" si="4"/>
        <v>0</v>
      </c>
      <c r="L19" s="530"/>
      <c r="M19" s="529"/>
      <c r="N19" s="526"/>
      <c r="O19" s="526"/>
      <c r="P19" s="459"/>
      <c r="Q19" s="459"/>
      <c r="R19" s="459"/>
      <c r="S19" s="459"/>
    </row>
    <row r="20" spans="2:19" x14ac:dyDescent="0.2">
      <c r="B20" s="700" t="str">
        <f>IF('Verbrauchsgüter und Ausstattung'!B15="","",'Verbrauchsgüter und Ausstattung'!B15)</f>
        <v/>
      </c>
      <c r="C20" s="700"/>
      <c r="D20" s="423" t="str">
        <f>IF('Verbrauchsgüter und Ausstattung'!D15="","",'Verbrauchsgüter und Ausstattung'!D15)</f>
        <v/>
      </c>
      <c r="E20" s="440" t="str">
        <f t="shared" si="1"/>
        <v/>
      </c>
      <c r="F20" s="412">
        <f>'Verbrauchsgüter und Ausstattung'!E15</f>
        <v>0</v>
      </c>
      <c r="G20" s="450">
        <f t="shared" si="2"/>
        <v>0</v>
      </c>
      <c r="H20" s="457" t="str">
        <f>IF('Verbrauchsgüter und Ausstattung'!F15="","",'Verbrauchsgüter und Ausstattung'!F15)</f>
        <v/>
      </c>
      <c r="I20" s="412">
        <f t="shared" si="0"/>
        <v>0</v>
      </c>
      <c r="J20" s="458">
        <f t="shared" si="3"/>
        <v>0</v>
      </c>
      <c r="K20" s="458">
        <f t="shared" si="4"/>
        <v>0</v>
      </c>
      <c r="L20" s="530"/>
      <c r="M20" s="529"/>
      <c r="N20" s="526"/>
      <c r="O20" s="526"/>
      <c r="P20" s="459"/>
      <c r="Q20" s="459"/>
      <c r="R20" s="459"/>
      <c r="S20" s="459"/>
    </row>
    <row r="21" spans="2:19" x14ac:dyDescent="0.2">
      <c r="B21" s="700" t="str">
        <f>IF('Verbrauchsgüter und Ausstattung'!B16="","",'Verbrauchsgüter und Ausstattung'!B16)</f>
        <v/>
      </c>
      <c r="C21" s="700"/>
      <c r="D21" s="423" t="str">
        <f>IF('Verbrauchsgüter und Ausstattung'!D16="","",'Verbrauchsgüter und Ausstattung'!D16)</f>
        <v/>
      </c>
      <c r="E21" s="440" t="str">
        <f t="shared" si="1"/>
        <v/>
      </c>
      <c r="F21" s="412">
        <f>'Verbrauchsgüter und Ausstattung'!E16</f>
        <v>0</v>
      </c>
      <c r="G21" s="450">
        <f t="shared" si="2"/>
        <v>0</v>
      </c>
      <c r="H21" s="457" t="str">
        <f>IF('Verbrauchsgüter und Ausstattung'!F16="","",'Verbrauchsgüter und Ausstattung'!F16)</f>
        <v/>
      </c>
      <c r="I21" s="412">
        <f t="shared" si="0"/>
        <v>0</v>
      </c>
      <c r="J21" s="458">
        <f t="shared" si="3"/>
        <v>0</v>
      </c>
      <c r="K21" s="458">
        <f t="shared" si="4"/>
        <v>0</v>
      </c>
      <c r="L21" s="530"/>
      <c r="M21" s="529"/>
      <c r="N21" s="526"/>
      <c r="O21" s="526"/>
      <c r="P21" s="459"/>
      <c r="Q21" s="459"/>
      <c r="R21" s="459"/>
      <c r="S21" s="459"/>
    </row>
    <row r="22" spans="2:19" x14ac:dyDescent="0.2">
      <c r="B22" s="700" t="str">
        <f>IF('Verbrauchsgüter und Ausstattung'!B17="","",'Verbrauchsgüter und Ausstattung'!B17)</f>
        <v/>
      </c>
      <c r="C22" s="700"/>
      <c r="D22" s="423" t="str">
        <f>IF('Verbrauchsgüter und Ausstattung'!D17="","",'Verbrauchsgüter und Ausstattung'!D17)</f>
        <v/>
      </c>
      <c r="E22" s="440" t="str">
        <f t="shared" si="1"/>
        <v/>
      </c>
      <c r="F22" s="412">
        <f>'Verbrauchsgüter und Ausstattung'!E17</f>
        <v>0</v>
      </c>
      <c r="G22" s="450">
        <f t="shared" si="2"/>
        <v>0</v>
      </c>
      <c r="H22" s="457" t="str">
        <f>IF('Verbrauchsgüter und Ausstattung'!F17="","",'Verbrauchsgüter und Ausstattung'!F17)</f>
        <v/>
      </c>
      <c r="I22" s="412">
        <f t="shared" si="0"/>
        <v>0</v>
      </c>
      <c r="J22" s="458">
        <f t="shared" si="3"/>
        <v>0</v>
      </c>
      <c r="K22" s="458">
        <f t="shared" si="4"/>
        <v>0</v>
      </c>
      <c r="L22" s="530"/>
      <c r="M22" s="529"/>
      <c r="N22" s="526"/>
      <c r="O22" s="526"/>
      <c r="P22" s="459"/>
      <c r="Q22" s="459"/>
      <c r="R22" s="459"/>
      <c r="S22" s="459"/>
    </row>
    <row r="23" spans="2:19" x14ac:dyDescent="0.2">
      <c r="B23" s="700" t="str">
        <f>IF('Verbrauchsgüter und Ausstattung'!B18="","",'Verbrauchsgüter und Ausstattung'!B18)</f>
        <v/>
      </c>
      <c r="C23" s="700"/>
      <c r="D23" s="423" t="str">
        <f>IF('Verbrauchsgüter und Ausstattung'!D18="","",'Verbrauchsgüter und Ausstattung'!D18)</f>
        <v/>
      </c>
      <c r="E23" s="440" t="str">
        <f t="shared" si="1"/>
        <v/>
      </c>
      <c r="F23" s="412">
        <f>'Verbrauchsgüter und Ausstattung'!E18</f>
        <v>0</v>
      </c>
      <c r="G23" s="450">
        <f t="shared" si="2"/>
        <v>0</v>
      </c>
      <c r="H23" s="457" t="str">
        <f>IF('Verbrauchsgüter und Ausstattung'!F18="","",'Verbrauchsgüter und Ausstattung'!F18)</f>
        <v/>
      </c>
      <c r="I23" s="412">
        <f t="shared" si="0"/>
        <v>0</v>
      </c>
      <c r="J23" s="458">
        <f t="shared" si="3"/>
        <v>0</v>
      </c>
      <c r="K23" s="458">
        <f t="shared" si="4"/>
        <v>0</v>
      </c>
      <c r="L23" s="530"/>
      <c r="M23" s="529"/>
      <c r="N23" s="526"/>
      <c r="O23" s="526"/>
      <c r="P23" s="459"/>
      <c r="Q23" s="459"/>
      <c r="R23" s="459"/>
      <c r="S23" s="459"/>
    </row>
    <row r="24" spans="2:19" x14ac:dyDescent="0.2">
      <c r="B24" s="700" t="str">
        <f>IF('Verbrauchsgüter und Ausstattung'!B19="","",'Verbrauchsgüter und Ausstattung'!B19)</f>
        <v/>
      </c>
      <c r="C24" s="700"/>
      <c r="D24" s="423" t="str">
        <f>IF('Verbrauchsgüter und Ausstattung'!D19="","",'Verbrauchsgüter und Ausstattung'!D19)</f>
        <v/>
      </c>
      <c r="E24" s="440" t="str">
        <f t="shared" si="1"/>
        <v/>
      </c>
      <c r="F24" s="412">
        <f>'Verbrauchsgüter und Ausstattung'!E19</f>
        <v>0</v>
      </c>
      <c r="G24" s="450">
        <f t="shared" si="2"/>
        <v>0</v>
      </c>
      <c r="H24" s="457" t="str">
        <f>IF('Verbrauchsgüter und Ausstattung'!F19="","",'Verbrauchsgüter und Ausstattung'!F19)</f>
        <v/>
      </c>
      <c r="I24" s="412">
        <f t="shared" si="0"/>
        <v>0</v>
      </c>
      <c r="J24" s="458">
        <f t="shared" si="3"/>
        <v>0</v>
      </c>
      <c r="K24" s="458">
        <f t="shared" si="4"/>
        <v>0</v>
      </c>
      <c r="L24" s="530"/>
      <c r="M24" s="529"/>
      <c r="N24" s="526"/>
      <c r="O24" s="526"/>
      <c r="P24" s="459"/>
      <c r="Q24" s="459"/>
      <c r="R24" s="459"/>
      <c r="S24" s="459"/>
    </row>
    <row r="25" spans="2:19" x14ac:dyDescent="0.2">
      <c r="B25" s="700" t="str">
        <f>IF('Verbrauchsgüter und Ausstattung'!B20="","",'Verbrauchsgüter und Ausstattung'!B20)</f>
        <v/>
      </c>
      <c r="C25" s="700"/>
      <c r="D25" s="423" t="str">
        <f>IF('Verbrauchsgüter und Ausstattung'!D20="","",'Verbrauchsgüter und Ausstattung'!D20)</f>
        <v/>
      </c>
      <c r="E25" s="440" t="str">
        <f t="shared" si="1"/>
        <v/>
      </c>
      <c r="F25" s="412">
        <f>'Verbrauchsgüter und Ausstattung'!E20</f>
        <v>0</v>
      </c>
      <c r="G25" s="450">
        <f t="shared" si="2"/>
        <v>0</v>
      </c>
      <c r="H25" s="457" t="str">
        <f>IF('Verbrauchsgüter und Ausstattung'!F20="","",'Verbrauchsgüter und Ausstattung'!F20)</f>
        <v/>
      </c>
      <c r="I25" s="412">
        <f t="shared" si="0"/>
        <v>0</v>
      </c>
      <c r="J25" s="458">
        <f t="shared" si="3"/>
        <v>0</v>
      </c>
      <c r="K25" s="458">
        <f t="shared" si="4"/>
        <v>0</v>
      </c>
      <c r="L25" s="530"/>
      <c r="M25" s="529"/>
      <c r="N25" s="526"/>
      <c r="O25" s="526"/>
      <c r="P25" s="459"/>
      <c r="Q25" s="459"/>
      <c r="R25" s="459"/>
      <c r="S25" s="459"/>
    </row>
    <row r="26" spans="2:19" x14ac:dyDescent="0.2">
      <c r="B26" s="700" t="str">
        <f>IF('Verbrauchsgüter und Ausstattung'!B21="","",'Verbrauchsgüter und Ausstattung'!B21)</f>
        <v/>
      </c>
      <c r="C26" s="700"/>
      <c r="D26" s="423" t="str">
        <f>IF('Verbrauchsgüter und Ausstattung'!D21="","",'Verbrauchsgüter und Ausstattung'!D21)</f>
        <v/>
      </c>
      <c r="E26" s="440" t="str">
        <f t="shared" si="1"/>
        <v/>
      </c>
      <c r="F26" s="412">
        <f>'Verbrauchsgüter und Ausstattung'!E21</f>
        <v>0</v>
      </c>
      <c r="G26" s="450">
        <f t="shared" si="2"/>
        <v>0</v>
      </c>
      <c r="H26" s="457" t="str">
        <f>IF('Verbrauchsgüter und Ausstattung'!F21="","",'Verbrauchsgüter und Ausstattung'!F21)</f>
        <v/>
      </c>
      <c r="I26" s="412">
        <f t="shared" si="0"/>
        <v>0</v>
      </c>
      <c r="J26" s="458">
        <f t="shared" si="3"/>
        <v>0</v>
      </c>
      <c r="K26" s="458">
        <f t="shared" si="4"/>
        <v>0</v>
      </c>
      <c r="L26" s="530"/>
      <c r="M26" s="529"/>
      <c r="N26" s="526"/>
      <c r="O26" s="526"/>
      <c r="P26" s="459"/>
      <c r="Q26" s="459"/>
      <c r="R26" s="459"/>
      <c r="S26" s="459"/>
    </row>
    <row r="27" spans="2:19" x14ac:dyDescent="0.2">
      <c r="B27" s="700" t="str">
        <f>IF('Verbrauchsgüter und Ausstattung'!B22="","",'Verbrauchsgüter und Ausstattung'!B22)</f>
        <v/>
      </c>
      <c r="C27" s="700"/>
      <c r="D27" s="423" t="str">
        <f>IF('Verbrauchsgüter und Ausstattung'!D22="","",'Verbrauchsgüter und Ausstattung'!D22)</f>
        <v/>
      </c>
      <c r="E27" s="440" t="str">
        <f t="shared" si="1"/>
        <v/>
      </c>
      <c r="F27" s="412">
        <f>'Verbrauchsgüter und Ausstattung'!E22</f>
        <v>0</v>
      </c>
      <c r="G27" s="450">
        <f t="shared" si="2"/>
        <v>0</v>
      </c>
      <c r="H27" s="457" t="str">
        <f>IF('Verbrauchsgüter und Ausstattung'!F22="","",'Verbrauchsgüter und Ausstattung'!F22)</f>
        <v/>
      </c>
      <c r="I27" s="412">
        <f t="shared" si="0"/>
        <v>0</v>
      </c>
      <c r="J27" s="458">
        <f t="shared" si="3"/>
        <v>0</v>
      </c>
      <c r="K27" s="458">
        <f t="shared" si="4"/>
        <v>0</v>
      </c>
      <c r="L27" s="530"/>
      <c r="M27" s="529"/>
      <c r="N27" s="526"/>
      <c r="O27" s="526"/>
      <c r="P27" s="459"/>
      <c r="Q27" s="459"/>
      <c r="R27" s="459"/>
      <c r="S27" s="459"/>
    </row>
    <row r="28" spans="2:19" x14ac:dyDescent="0.2">
      <c r="B28" s="700" t="str">
        <f>IF('Verbrauchsgüter und Ausstattung'!B23="","",'Verbrauchsgüter und Ausstattung'!B23)</f>
        <v/>
      </c>
      <c r="C28" s="700"/>
      <c r="D28" s="423" t="str">
        <f>IF('Verbrauchsgüter und Ausstattung'!D23="","",'Verbrauchsgüter und Ausstattung'!D23)</f>
        <v/>
      </c>
      <c r="E28" s="440" t="str">
        <f t="shared" si="1"/>
        <v/>
      </c>
      <c r="F28" s="412">
        <f>'Verbrauchsgüter und Ausstattung'!E23</f>
        <v>0</v>
      </c>
      <c r="G28" s="450">
        <f t="shared" si="2"/>
        <v>0</v>
      </c>
      <c r="H28" s="457" t="str">
        <f>IF('Verbrauchsgüter und Ausstattung'!F23="","",'Verbrauchsgüter und Ausstattung'!F23)</f>
        <v/>
      </c>
      <c r="I28" s="412">
        <f t="shared" si="0"/>
        <v>0</v>
      </c>
      <c r="J28" s="458">
        <f t="shared" si="3"/>
        <v>0</v>
      </c>
      <c r="K28" s="458">
        <f t="shared" si="4"/>
        <v>0</v>
      </c>
      <c r="L28" s="530"/>
      <c r="M28" s="529"/>
      <c r="N28" s="526"/>
      <c r="O28" s="526"/>
      <c r="P28" s="459"/>
      <c r="Q28" s="459"/>
      <c r="R28" s="459"/>
      <c r="S28" s="459"/>
    </row>
    <row r="29" spans="2:19" x14ac:dyDescent="0.2">
      <c r="B29" s="700" t="str">
        <f>IF('Verbrauchsgüter und Ausstattung'!B24="","",'Verbrauchsgüter und Ausstattung'!B24)</f>
        <v/>
      </c>
      <c r="C29" s="700"/>
      <c r="D29" s="423" t="str">
        <f>IF('Verbrauchsgüter und Ausstattung'!D24="","",'Verbrauchsgüter und Ausstattung'!D24)</f>
        <v/>
      </c>
      <c r="E29" s="440" t="str">
        <f t="shared" si="1"/>
        <v/>
      </c>
      <c r="F29" s="412">
        <f>'Verbrauchsgüter und Ausstattung'!E24</f>
        <v>0</v>
      </c>
      <c r="G29" s="450">
        <f t="shared" si="2"/>
        <v>0</v>
      </c>
      <c r="H29" s="457" t="str">
        <f>IF('Verbrauchsgüter und Ausstattung'!F24="","",'Verbrauchsgüter und Ausstattung'!F24)</f>
        <v/>
      </c>
      <c r="I29" s="412">
        <f t="shared" si="0"/>
        <v>0</v>
      </c>
      <c r="J29" s="458">
        <f t="shared" si="3"/>
        <v>0</v>
      </c>
      <c r="K29" s="458">
        <f t="shared" si="4"/>
        <v>0</v>
      </c>
      <c r="L29" s="530"/>
      <c r="M29" s="529"/>
      <c r="N29" s="526"/>
      <c r="O29" s="526"/>
      <c r="P29" s="459"/>
      <c r="Q29" s="459"/>
      <c r="R29" s="459"/>
      <c r="S29" s="459"/>
    </row>
    <row r="30" spans="2:19" x14ac:dyDescent="0.2">
      <c r="B30" s="700" t="str">
        <f>IF('Verbrauchsgüter und Ausstattung'!B25="","",'Verbrauchsgüter und Ausstattung'!B25)</f>
        <v/>
      </c>
      <c r="C30" s="700"/>
      <c r="D30" s="423" t="str">
        <f>IF('Verbrauchsgüter und Ausstattung'!D25="","",'Verbrauchsgüter und Ausstattung'!D25)</f>
        <v/>
      </c>
      <c r="E30" s="440" t="str">
        <f t="shared" si="1"/>
        <v/>
      </c>
      <c r="F30" s="412">
        <f>'Verbrauchsgüter und Ausstattung'!E25</f>
        <v>0</v>
      </c>
      <c r="G30" s="450">
        <f t="shared" si="2"/>
        <v>0</v>
      </c>
      <c r="H30" s="457" t="str">
        <f>IF('Verbrauchsgüter und Ausstattung'!F25="","",'Verbrauchsgüter und Ausstattung'!F25)</f>
        <v/>
      </c>
      <c r="I30" s="412">
        <f t="shared" si="0"/>
        <v>0</v>
      </c>
      <c r="J30" s="458">
        <f t="shared" si="3"/>
        <v>0</v>
      </c>
      <c r="K30" s="458">
        <f t="shared" si="4"/>
        <v>0</v>
      </c>
      <c r="L30" s="530"/>
      <c r="M30" s="529"/>
      <c r="N30" s="526"/>
      <c r="O30" s="526"/>
      <c r="P30" s="459"/>
      <c r="Q30" s="459"/>
      <c r="R30" s="459"/>
      <c r="S30" s="459"/>
    </row>
    <row r="31" spans="2:19" x14ac:dyDescent="0.2">
      <c r="B31" s="700" t="str">
        <f>IF('Verbrauchsgüter und Ausstattung'!B26="","",'Verbrauchsgüter und Ausstattung'!B26)</f>
        <v/>
      </c>
      <c r="C31" s="700"/>
      <c r="D31" s="423" t="str">
        <f>IF('Verbrauchsgüter und Ausstattung'!D26="","",'Verbrauchsgüter und Ausstattung'!D26)</f>
        <v/>
      </c>
      <c r="E31" s="440" t="str">
        <f t="shared" si="1"/>
        <v/>
      </c>
      <c r="F31" s="412">
        <f>'Verbrauchsgüter und Ausstattung'!E26</f>
        <v>0</v>
      </c>
      <c r="G31" s="450">
        <f t="shared" si="2"/>
        <v>0</v>
      </c>
      <c r="H31" s="457" t="str">
        <f>IF('Verbrauchsgüter und Ausstattung'!F26="","",'Verbrauchsgüter und Ausstattung'!F26)</f>
        <v/>
      </c>
      <c r="I31" s="412">
        <f t="shared" si="0"/>
        <v>0</v>
      </c>
      <c r="J31" s="458">
        <f t="shared" si="3"/>
        <v>0</v>
      </c>
      <c r="K31" s="458">
        <f t="shared" si="4"/>
        <v>0</v>
      </c>
      <c r="L31" s="530"/>
      <c r="M31" s="529"/>
      <c r="N31" s="526"/>
      <c r="O31" s="526"/>
      <c r="P31" s="459"/>
      <c r="Q31" s="459"/>
      <c r="R31" s="459"/>
      <c r="S31" s="459"/>
    </row>
    <row r="32" spans="2:19" x14ac:dyDescent="0.2">
      <c r="B32" s="700" t="str">
        <f>IF('Verbrauchsgüter und Ausstattung'!B27="","",'Verbrauchsgüter und Ausstattung'!B27)</f>
        <v/>
      </c>
      <c r="C32" s="700"/>
      <c r="D32" s="423" t="str">
        <f>IF('Verbrauchsgüter und Ausstattung'!D27="","",'Verbrauchsgüter und Ausstattung'!D27)</f>
        <v/>
      </c>
      <c r="E32" s="440" t="str">
        <f t="shared" si="1"/>
        <v/>
      </c>
      <c r="F32" s="412">
        <f>'Verbrauchsgüter und Ausstattung'!E27</f>
        <v>0</v>
      </c>
      <c r="G32" s="450">
        <f t="shared" si="2"/>
        <v>0</v>
      </c>
      <c r="H32" s="457" t="str">
        <f>IF('Verbrauchsgüter und Ausstattung'!F27="","",'Verbrauchsgüter und Ausstattung'!F27)</f>
        <v/>
      </c>
      <c r="I32" s="412">
        <f t="shared" si="0"/>
        <v>0</v>
      </c>
      <c r="J32" s="458">
        <f t="shared" si="3"/>
        <v>0</v>
      </c>
      <c r="K32" s="458">
        <f t="shared" si="4"/>
        <v>0</v>
      </c>
      <c r="L32" s="530"/>
      <c r="M32" s="529"/>
      <c r="N32" s="526"/>
      <c r="O32" s="526"/>
      <c r="P32" s="459"/>
      <c r="Q32" s="459"/>
      <c r="R32" s="459"/>
      <c r="S32" s="459"/>
    </row>
    <row r="33" spans="2:19" x14ac:dyDescent="0.2">
      <c r="B33" s="700" t="str">
        <f>IF('Verbrauchsgüter und Ausstattung'!B28="","",'Verbrauchsgüter und Ausstattung'!B28)</f>
        <v/>
      </c>
      <c r="C33" s="700"/>
      <c r="D33" s="423" t="str">
        <f>IF('Verbrauchsgüter und Ausstattung'!D28="","",'Verbrauchsgüter und Ausstattung'!D28)</f>
        <v/>
      </c>
      <c r="E33" s="440" t="str">
        <f t="shared" si="1"/>
        <v/>
      </c>
      <c r="F33" s="412">
        <f>'Verbrauchsgüter und Ausstattung'!E28</f>
        <v>0</v>
      </c>
      <c r="G33" s="450">
        <f t="shared" si="2"/>
        <v>0</v>
      </c>
      <c r="H33" s="457" t="str">
        <f>IF('Verbrauchsgüter und Ausstattung'!F28="","",'Verbrauchsgüter und Ausstattung'!F28)</f>
        <v/>
      </c>
      <c r="I33" s="412">
        <f t="shared" si="0"/>
        <v>0</v>
      </c>
      <c r="J33" s="458">
        <f t="shared" si="3"/>
        <v>0</v>
      </c>
      <c r="K33" s="458">
        <f t="shared" si="4"/>
        <v>0</v>
      </c>
      <c r="L33" s="530"/>
      <c r="M33" s="529"/>
      <c r="N33" s="526"/>
      <c r="O33" s="526"/>
      <c r="P33" s="459"/>
      <c r="Q33" s="459"/>
      <c r="R33" s="459"/>
      <c r="S33" s="459"/>
    </row>
    <row r="34" spans="2:19" x14ac:dyDescent="0.2">
      <c r="B34" s="700" t="str">
        <f>IF('Verbrauchsgüter und Ausstattung'!B29="","",'Verbrauchsgüter und Ausstattung'!B29)</f>
        <v/>
      </c>
      <c r="C34" s="700"/>
      <c r="D34" s="423" t="str">
        <f>IF('Verbrauchsgüter und Ausstattung'!D29="","",'Verbrauchsgüter und Ausstattung'!D29)</f>
        <v/>
      </c>
      <c r="E34" s="440" t="str">
        <f t="shared" si="1"/>
        <v/>
      </c>
      <c r="F34" s="412">
        <f>'Verbrauchsgüter und Ausstattung'!E29</f>
        <v>0</v>
      </c>
      <c r="G34" s="450">
        <f t="shared" si="2"/>
        <v>0</v>
      </c>
      <c r="H34" s="457" t="str">
        <f>IF('Verbrauchsgüter und Ausstattung'!F29="","",'Verbrauchsgüter und Ausstattung'!F29)</f>
        <v/>
      </c>
      <c r="I34" s="412">
        <f t="shared" si="0"/>
        <v>0</v>
      </c>
      <c r="J34" s="458">
        <f t="shared" si="3"/>
        <v>0</v>
      </c>
      <c r="K34" s="458">
        <f t="shared" si="4"/>
        <v>0</v>
      </c>
      <c r="L34" s="530"/>
      <c r="M34" s="529"/>
      <c r="N34" s="526"/>
      <c r="O34" s="526"/>
      <c r="P34" s="459"/>
      <c r="Q34" s="459"/>
      <c r="R34" s="459"/>
      <c r="S34" s="459"/>
    </row>
    <row r="35" spans="2:19" x14ac:dyDescent="0.2">
      <c r="B35" s="700" t="str">
        <f>IF('Verbrauchsgüter und Ausstattung'!B30="","",'Verbrauchsgüter und Ausstattung'!B30)</f>
        <v/>
      </c>
      <c r="C35" s="700"/>
      <c r="D35" s="423" t="str">
        <f>IF('Verbrauchsgüter und Ausstattung'!D30="","",'Verbrauchsgüter und Ausstattung'!D30)</f>
        <v/>
      </c>
      <c r="E35" s="440" t="str">
        <f t="shared" si="1"/>
        <v/>
      </c>
      <c r="F35" s="412">
        <f>'Verbrauchsgüter und Ausstattung'!E30</f>
        <v>0</v>
      </c>
      <c r="G35" s="450">
        <f t="shared" si="2"/>
        <v>0</v>
      </c>
      <c r="H35" s="457" t="str">
        <f>IF('Verbrauchsgüter und Ausstattung'!F30="","",'Verbrauchsgüter und Ausstattung'!F30)</f>
        <v/>
      </c>
      <c r="I35" s="412">
        <f t="shared" si="0"/>
        <v>0</v>
      </c>
      <c r="J35" s="458">
        <f t="shared" si="3"/>
        <v>0</v>
      </c>
      <c r="K35" s="458">
        <f t="shared" si="4"/>
        <v>0</v>
      </c>
      <c r="L35" s="530"/>
      <c r="M35" s="529"/>
      <c r="N35" s="526"/>
      <c r="O35" s="526"/>
      <c r="P35" s="459"/>
      <c r="Q35" s="459"/>
      <c r="R35" s="459"/>
      <c r="S35" s="459"/>
    </row>
    <row r="36" spans="2:19" x14ac:dyDescent="0.2">
      <c r="B36" s="700" t="str">
        <f>IF('Verbrauchsgüter und Ausstattung'!B31="","",'Verbrauchsgüter und Ausstattung'!B31)</f>
        <v/>
      </c>
      <c r="C36" s="700"/>
      <c r="D36" s="423" t="str">
        <f>IF('Verbrauchsgüter und Ausstattung'!D31="","",'Verbrauchsgüter und Ausstattung'!D31)</f>
        <v/>
      </c>
      <c r="E36" s="440" t="str">
        <f t="shared" si="1"/>
        <v/>
      </c>
      <c r="F36" s="412">
        <f>'Verbrauchsgüter und Ausstattung'!E31</f>
        <v>0</v>
      </c>
      <c r="G36" s="450">
        <f t="shared" si="2"/>
        <v>0</v>
      </c>
      <c r="H36" s="457" t="str">
        <f>IF('Verbrauchsgüter und Ausstattung'!F31="","",'Verbrauchsgüter und Ausstattung'!F31)</f>
        <v/>
      </c>
      <c r="I36" s="412">
        <f t="shared" si="0"/>
        <v>0</v>
      </c>
      <c r="J36" s="458">
        <f t="shared" si="3"/>
        <v>0</v>
      </c>
      <c r="K36" s="458">
        <f t="shared" si="4"/>
        <v>0</v>
      </c>
      <c r="L36" s="530"/>
      <c r="M36" s="529"/>
      <c r="N36" s="526"/>
      <c r="O36" s="526"/>
      <c r="P36" s="459"/>
      <c r="Q36" s="459"/>
      <c r="R36" s="459"/>
      <c r="S36" s="459"/>
    </row>
    <row r="37" spans="2:19" x14ac:dyDescent="0.2">
      <c r="B37" s="700" t="str">
        <f>IF('Verbrauchsgüter und Ausstattung'!B32="","",'Verbrauchsgüter und Ausstattung'!B32)</f>
        <v/>
      </c>
      <c r="C37" s="700"/>
      <c r="D37" s="423" t="str">
        <f>IF('Verbrauchsgüter und Ausstattung'!D32="","",'Verbrauchsgüter und Ausstattung'!D32)</f>
        <v/>
      </c>
      <c r="E37" s="440" t="str">
        <f t="shared" si="1"/>
        <v/>
      </c>
      <c r="F37" s="412">
        <f>'Verbrauchsgüter und Ausstattung'!E32</f>
        <v>0</v>
      </c>
      <c r="G37" s="450">
        <f t="shared" si="2"/>
        <v>0</v>
      </c>
      <c r="H37" s="457" t="str">
        <f>IF('Verbrauchsgüter und Ausstattung'!F32="","",'Verbrauchsgüter und Ausstattung'!F32)</f>
        <v/>
      </c>
      <c r="I37" s="412">
        <f t="shared" si="0"/>
        <v>0</v>
      </c>
      <c r="J37" s="458">
        <f t="shared" si="3"/>
        <v>0</v>
      </c>
      <c r="K37" s="458">
        <f t="shared" si="4"/>
        <v>0</v>
      </c>
      <c r="L37" s="530"/>
      <c r="M37" s="529"/>
      <c r="N37" s="526"/>
      <c r="O37" s="526"/>
      <c r="P37" s="459"/>
      <c r="Q37" s="459"/>
      <c r="R37" s="459"/>
      <c r="S37" s="459"/>
    </row>
    <row r="38" spans="2:19" x14ac:dyDescent="0.2">
      <c r="B38" s="700" t="str">
        <f>IF('Verbrauchsgüter und Ausstattung'!B33="","",'Verbrauchsgüter und Ausstattung'!B33)</f>
        <v/>
      </c>
      <c r="C38" s="700"/>
      <c r="D38" s="423" t="str">
        <f>IF('Verbrauchsgüter und Ausstattung'!D33="","",'Verbrauchsgüter und Ausstattung'!D33)</f>
        <v/>
      </c>
      <c r="E38" s="440" t="str">
        <f t="shared" si="1"/>
        <v/>
      </c>
      <c r="F38" s="412">
        <f>'Verbrauchsgüter und Ausstattung'!E33</f>
        <v>0</v>
      </c>
      <c r="G38" s="450">
        <f t="shared" si="2"/>
        <v>0</v>
      </c>
      <c r="H38" s="457" t="str">
        <f>IF('Verbrauchsgüter und Ausstattung'!F33="","",'Verbrauchsgüter und Ausstattung'!F33)</f>
        <v/>
      </c>
      <c r="I38" s="412">
        <f t="shared" si="0"/>
        <v>0</v>
      </c>
      <c r="J38" s="458">
        <f t="shared" si="3"/>
        <v>0</v>
      </c>
      <c r="K38" s="458">
        <f t="shared" si="4"/>
        <v>0</v>
      </c>
      <c r="L38" s="530"/>
      <c r="M38" s="529"/>
      <c r="N38" s="526"/>
      <c r="O38" s="526"/>
      <c r="P38" s="459"/>
      <c r="Q38" s="459"/>
      <c r="R38" s="459"/>
      <c r="S38" s="459"/>
    </row>
    <row r="39" spans="2:19" x14ac:dyDescent="0.2">
      <c r="B39" s="700" t="str">
        <f>IF('Verbrauchsgüter und Ausstattung'!B34="","",'Verbrauchsgüter und Ausstattung'!B34)</f>
        <v/>
      </c>
      <c r="C39" s="700"/>
      <c r="D39" s="423" t="str">
        <f>IF('Verbrauchsgüter und Ausstattung'!D34="","",'Verbrauchsgüter und Ausstattung'!D34)</f>
        <v/>
      </c>
      <c r="E39" s="440" t="str">
        <f t="shared" si="1"/>
        <v/>
      </c>
      <c r="F39" s="412">
        <f>'Verbrauchsgüter und Ausstattung'!E34</f>
        <v>0</v>
      </c>
      <c r="G39" s="450">
        <f t="shared" si="2"/>
        <v>0</v>
      </c>
      <c r="H39" s="457" t="str">
        <f>IF('Verbrauchsgüter und Ausstattung'!F34="","",'Verbrauchsgüter und Ausstattung'!F34)</f>
        <v/>
      </c>
      <c r="I39" s="412">
        <f t="shared" si="0"/>
        <v>0</v>
      </c>
      <c r="J39" s="458">
        <f t="shared" si="3"/>
        <v>0</v>
      </c>
      <c r="K39" s="458">
        <f t="shared" si="4"/>
        <v>0</v>
      </c>
      <c r="L39" s="530"/>
      <c r="M39" s="529"/>
      <c r="N39" s="526"/>
      <c r="O39" s="526"/>
      <c r="P39" s="459"/>
      <c r="Q39" s="459"/>
      <c r="R39" s="459"/>
      <c r="S39" s="459"/>
    </row>
    <row r="40" spans="2:19" x14ac:dyDescent="0.2">
      <c r="B40" s="700" t="str">
        <f>IF('Verbrauchsgüter und Ausstattung'!B35="","",'Verbrauchsgüter und Ausstattung'!B35)</f>
        <v/>
      </c>
      <c r="C40" s="700"/>
      <c r="D40" s="423" t="str">
        <f>IF('Verbrauchsgüter und Ausstattung'!D35="","",'Verbrauchsgüter und Ausstattung'!D35)</f>
        <v/>
      </c>
      <c r="E40" s="440" t="str">
        <f t="shared" si="1"/>
        <v/>
      </c>
      <c r="F40" s="412">
        <f>'Verbrauchsgüter und Ausstattung'!E35</f>
        <v>0</v>
      </c>
      <c r="G40" s="450">
        <f t="shared" si="2"/>
        <v>0</v>
      </c>
      <c r="H40" s="457" t="str">
        <f>IF('Verbrauchsgüter und Ausstattung'!F35="","",'Verbrauchsgüter und Ausstattung'!F35)</f>
        <v/>
      </c>
      <c r="I40" s="412">
        <f t="shared" si="0"/>
        <v>0</v>
      </c>
      <c r="J40" s="458">
        <f t="shared" si="3"/>
        <v>0</v>
      </c>
      <c r="K40" s="458">
        <f t="shared" si="4"/>
        <v>0</v>
      </c>
      <c r="L40" s="530"/>
      <c r="M40" s="529"/>
      <c r="N40" s="526"/>
      <c r="O40" s="526"/>
      <c r="P40" s="459"/>
      <c r="Q40" s="459"/>
      <c r="R40" s="459"/>
      <c r="S40" s="459"/>
    </row>
    <row r="41" spans="2:19" x14ac:dyDescent="0.2">
      <c r="B41" s="700" t="str">
        <f>IF('Verbrauchsgüter und Ausstattung'!B36="","",'Verbrauchsgüter und Ausstattung'!B36)</f>
        <v/>
      </c>
      <c r="C41" s="700"/>
      <c r="D41" s="423" t="str">
        <f>IF('Verbrauchsgüter und Ausstattung'!D36="","",'Verbrauchsgüter und Ausstattung'!D36)</f>
        <v/>
      </c>
      <c r="E41" s="440" t="str">
        <f t="shared" si="1"/>
        <v/>
      </c>
      <c r="F41" s="412">
        <f>'Verbrauchsgüter und Ausstattung'!E36</f>
        <v>0</v>
      </c>
      <c r="G41" s="450">
        <f t="shared" si="2"/>
        <v>0</v>
      </c>
      <c r="H41" s="457" t="str">
        <f>IF('Verbrauchsgüter und Ausstattung'!F36="","",'Verbrauchsgüter und Ausstattung'!F36)</f>
        <v/>
      </c>
      <c r="I41" s="412">
        <f t="shared" si="0"/>
        <v>0</v>
      </c>
      <c r="J41" s="458">
        <f t="shared" si="3"/>
        <v>0</v>
      </c>
      <c r="K41" s="458">
        <f t="shared" si="4"/>
        <v>0</v>
      </c>
      <c r="L41" s="530"/>
      <c r="M41" s="529"/>
      <c r="N41" s="526"/>
      <c r="O41" s="526"/>
      <c r="P41" s="459"/>
      <c r="Q41" s="459"/>
      <c r="R41" s="459"/>
      <c r="S41" s="459"/>
    </row>
    <row r="42" spans="2:19" x14ac:dyDescent="0.2">
      <c r="B42" s="700" t="str">
        <f>IF('Verbrauchsgüter und Ausstattung'!B37="","",'Verbrauchsgüter und Ausstattung'!B37)</f>
        <v/>
      </c>
      <c r="C42" s="700"/>
      <c r="D42" s="423" t="str">
        <f>IF('Verbrauchsgüter und Ausstattung'!D37="","",'Verbrauchsgüter und Ausstattung'!D37)</f>
        <v/>
      </c>
      <c r="E42" s="440" t="str">
        <f t="shared" si="1"/>
        <v/>
      </c>
      <c r="F42" s="412">
        <f>'Verbrauchsgüter und Ausstattung'!E37</f>
        <v>0</v>
      </c>
      <c r="G42" s="450">
        <f t="shared" si="2"/>
        <v>0</v>
      </c>
      <c r="H42" s="457" t="str">
        <f>IF('Verbrauchsgüter und Ausstattung'!F37="","",'Verbrauchsgüter und Ausstattung'!F37)</f>
        <v/>
      </c>
      <c r="I42" s="412">
        <f t="shared" si="0"/>
        <v>0</v>
      </c>
      <c r="J42" s="458">
        <f t="shared" si="3"/>
        <v>0</v>
      </c>
      <c r="K42" s="458">
        <f t="shared" si="4"/>
        <v>0</v>
      </c>
      <c r="L42" s="530"/>
      <c r="M42" s="529"/>
      <c r="N42" s="526"/>
      <c r="O42" s="526"/>
      <c r="P42" s="459"/>
      <c r="Q42" s="459"/>
      <c r="R42" s="459"/>
      <c r="S42" s="459"/>
    </row>
    <row r="43" spans="2:19" x14ac:dyDescent="0.2">
      <c r="H43" s="446" t="s">
        <v>111</v>
      </c>
      <c r="I43" s="436">
        <f>SUM(I13:I42)</f>
        <v>0</v>
      </c>
      <c r="J43" s="431">
        <f>SUM(J13:J42)</f>
        <v>0</v>
      </c>
      <c r="K43" s="458">
        <f>SUM(K13:K42)</f>
        <v>0</v>
      </c>
    </row>
    <row r="45" spans="2:19" s="528" customFormat="1" x14ac:dyDescent="0.2">
      <c r="B45" s="573" t="s">
        <v>481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5"/>
    </row>
    <row r="46" spans="2:19" s="528" customFormat="1" x14ac:dyDescent="0.2">
      <c r="B46" s="576"/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8"/>
    </row>
    <row r="47" spans="2:19" s="528" customFormat="1" x14ac:dyDescent="0.2">
      <c r="B47" s="579"/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1"/>
    </row>
    <row r="48" spans="2:19" s="528" customFormat="1" x14ac:dyDescent="0.2">
      <c r="B48" s="579"/>
      <c r="C48" s="580"/>
      <c r="D48" s="580"/>
      <c r="E48" s="580"/>
      <c r="F48" s="580"/>
      <c r="G48" s="580"/>
      <c r="H48" s="580"/>
      <c r="I48" s="580"/>
      <c r="J48" s="580"/>
      <c r="K48" s="580"/>
      <c r="L48" s="580"/>
      <c r="M48" s="581"/>
    </row>
    <row r="49" spans="1:19" s="528" customFormat="1" x14ac:dyDescent="0.2">
      <c r="B49" s="579"/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581"/>
    </row>
    <row r="50" spans="1:19" s="528" customFormat="1" x14ac:dyDescent="0.2">
      <c r="B50" s="582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4"/>
    </row>
    <row r="53" spans="1:19" ht="15" x14ac:dyDescent="0.25">
      <c r="A53" s="561" t="s">
        <v>70</v>
      </c>
      <c r="B53" s="561"/>
      <c r="C53" s="561"/>
      <c r="D53" s="561"/>
      <c r="E53" s="561"/>
      <c r="F53" s="561"/>
      <c r="G53" s="561"/>
      <c r="H53" s="561"/>
    </row>
    <row r="55" spans="1:19" ht="33.75" x14ac:dyDescent="0.2">
      <c r="B55" s="588" t="s">
        <v>71</v>
      </c>
      <c r="C55" s="589"/>
      <c r="D55" s="389" t="s">
        <v>75</v>
      </c>
      <c r="E55" s="389" t="s">
        <v>76</v>
      </c>
      <c r="F55" s="389" t="s">
        <v>124</v>
      </c>
      <c r="G55" s="389" t="s">
        <v>125</v>
      </c>
      <c r="H55" s="389" t="s">
        <v>126</v>
      </c>
      <c r="I55" s="389" t="s">
        <v>69</v>
      </c>
      <c r="J55" s="389" t="s">
        <v>127</v>
      </c>
      <c r="K55" s="389" t="s">
        <v>128</v>
      </c>
      <c r="L55" s="389" t="s">
        <v>110</v>
      </c>
      <c r="M55" s="389" t="s">
        <v>105</v>
      </c>
      <c r="N55" s="389" t="s">
        <v>106</v>
      </c>
      <c r="O55" s="538" t="s">
        <v>475</v>
      </c>
      <c r="P55" s="534" t="s">
        <v>129</v>
      </c>
      <c r="Q55" s="536"/>
      <c r="R55" s="536"/>
      <c r="S55" s="536"/>
    </row>
    <row r="56" spans="1:19" x14ac:dyDescent="0.2">
      <c r="B56" s="745" t="str">
        <f>IF('Verbrauchsgüter und Ausstattung'!B45="","",'Verbrauchsgüter und Ausstattung'!B45)</f>
        <v/>
      </c>
      <c r="C56" s="746"/>
      <c r="D56" s="448" t="str">
        <f>IF('Verbrauchsgüter und Ausstattung'!D45="","",'Verbrauchsgüter und Ausstattung'!D45)</f>
        <v/>
      </c>
      <c r="E56" s="448" t="str">
        <f>IF('Verbrauchsgüter und Ausstattung'!E45="","",'Verbrauchsgüter und Ausstattung'!E45)</f>
        <v/>
      </c>
      <c r="F56" s="447" t="str">
        <f>IF(E56="","",DATEDIF(D56,E56,"m")+1)</f>
        <v/>
      </c>
      <c r="G56" s="412">
        <f>'Verbrauchsgüter und Ausstattung'!G45</f>
        <v>0</v>
      </c>
      <c r="H56" s="422">
        <f>G56</f>
        <v>0</v>
      </c>
      <c r="I56" s="457" t="str">
        <f>IF('Verbrauchsgüter und Ausstattung'!H45="","",'Verbrauchsgüter und Ausstattung'!H45)</f>
        <v/>
      </c>
      <c r="J56" s="460" t="str">
        <f>IF('Verbrauchsgüter und Ausstattung'!I45="","",'Verbrauchsgüter und Ausstattung'!I45)</f>
        <v/>
      </c>
      <c r="K56" s="449" t="str">
        <f>J56</f>
        <v/>
      </c>
      <c r="L56" s="412">
        <f t="shared" ref="L56:L75" si="5">IF(B56="",0,(G56*J56*I56))</f>
        <v>0</v>
      </c>
      <c r="M56" s="458">
        <f>IF(B56="",0,(H56*K56*I56))</f>
        <v>0</v>
      </c>
      <c r="N56" s="458">
        <f>IF(M56="","",(L56-M56))</f>
        <v>0</v>
      </c>
      <c r="O56" s="540"/>
      <c r="P56" s="539"/>
      <c r="Q56" s="535"/>
      <c r="R56" s="535"/>
      <c r="S56" s="535"/>
    </row>
    <row r="57" spans="1:19" x14ac:dyDescent="0.2">
      <c r="B57" s="745" t="str">
        <f>IF('Verbrauchsgüter und Ausstattung'!B46="","",'Verbrauchsgüter und Ausstattung'!B46)</f>
        <v/>
      </c>
      <c r="C57" s="746"/>
      <c r="D57" s="448" t="str">
        <f>IF('Verbrauchsgüter und Ausstattung'!D46="","",'Verbrauchsgüter und Ausstattung'!D46)</f>
        <v/>
      </c>
      <c r="E57" s="448" t="str">
        <f>IF('Verbrauchsgüter und Ausstattung'!E46="","",'Verbrauchsgüter und Ausstattung'!E46)</f>
        <v/>
      </c>
      <c r="F57" s="447" t="str">
        <f t="shared" ref="F57:F75" si="6">IF(E57="","",DATEDIF(D57,E57,"m")+1)</f>
        <v/>
      </c>
      <c r="G57" s="412">
        <f>'Verbrauchsgüter und Ausstattung'!G46</f>
        <v>0</v>
      </c>
      <c r="H57" s="422">
        <f t="shared" ref="H57:H75" si="7">G57</f>
        <v>0</v>
      </c>
      <c r="I57" s="457" t="str">
        <f>IF('Verbrauchsgüter und Ausstattung'!H46="","",'Verbrauchsgüter und Ausstattung'!H46)</f>
        <v/>
      </c>
      <c r="J57" s="460" t="str">
        <f>IF('Verbrauchsgüter und Ausstattung'!I46="","",'Verbrauchsgüter und Ausstattung'!I46)</f>
        <v/>
      </c>
      <c r="K57" s="449" t="str">
        <f t="shared" ref="K57:K75" si="8">J57</f>
        <v/>
      </c>
      <c r="L57" s="412">
        <f t="shared" si="5"/>
        <v>0</v>
      </c>
      <c r="M57" s="458">
        <f t="shared" ref="M57:M75" si="9">IF(B57="",0,(H57*K57*I57))</f>
        <v>0</v>
      </c>
      <c r="N57" s="458">
        <f t="shared" ref="N57:N75" si="10">IF(M57="","",(L57-M57))</f>
        <v>0</v>
      </c>
      <c r="O57" s="540"/>
      <c r="P57" s="539"/>
      <c r="Q57" s="535"/>
      <c r="R57" s="535"/>
      <c r="S57" s="535"/>
    </row>
    <row r="58" spans="1:19" x14ac:dyDescent="0.2">
      <c r="B58" s="745" t="str">
        <f>IF('Verbrauchsgüter und Ausstattung'!B47="","",'Verbrauchsgüter und Ausstattung'!B47)</f>
        <v/>
      </c>
      <c r="C58" s="746"/>
      <c r="D58" s="448" t="str">
        <f>IF('Verbrauchsgüter und Ausstattung'!D47="","",'Verbrauchsgüter und Ausstattung'!D47)</f>
        <v/>
      </c>
      <c r="E58" s="448" t="str">
        <f>IF('Verbrauchsgüter und Ausstattung'!E47="","",'Verbrauchsgüter und Ausstattung'!E47)</f>
        <v/>
      </c>
      <c r="F58" s="447" t="str">
        <f t="shared" si="6"/>
        <v/>
      </c>
      <c r="G58" s="412">
        <f>'Verbrauchsgüter und Ausstattung'!G47</f>
        <v>0</v>
      </c>
      <c r="H58" s="422">
        <f t="shared" si="7"/>
        <v>0</v>
      </c>
      <c r="I58" s="457" t="str">
        <f>IF('Verbrauchsgüter und Ausstattung'!H47="","",'Verbrauchsgüter und Ausstattung'!H47)</f>
        <v/>
      </c>
      <c r="J58" s="460" t="str">
        <f>IF('Verbrauchsgüter und Ausstattung'!I47="","",'Verbrauchsgüter und Ausstattung'!I47)</f>
        <v/>
      </c>
      <c r="K58" s="449" t="str">
        <f t="shared" si="8"/>
        <v/>
      </c>
      <c r="L58" s="412">
        <f t="shared" si="5"/>
        <v>0</v>
      </c>
      <c r="M58" s="458">
        <f t="shared" si="9"/>
        <v>0</v>
      </c>
      <c r="N58" s="458">
        <f t="shared" si="10"/>
        <v>0</v>
      </c>
      <c r="O58" s="540"/>
      <c r="P58" s="539"/>
      <c r="Q58" s="535"/>
      <c r="R58" s="535"/>
      <c r="S58" s="535"/>
    </row>
    <row r="59" spans="1:19" x14ac:dyDescent="0.2">
      <c r="B59" s="745" t="str">
        <f>IF('Verbrauchsgüter und Ausstattung'!B48="","",'Verbrauchsgüter und Ausstattung'!B48)</f>
        <v/>
      </c>
      <c r="C59" s="746"/>
      <c r="D59" s="448" t="str">
        <f>IF('Verbrauchsgüter und Ausstattung'!D48="","",'Verbrauchsgüter und Ausstattung'!D48)</f>
        <v/>
      </c>
      <c r="E59" s="448" t="str">
        <f>IF('Verbrauchsgüter und Ausstattung'!E48="","",'Verbrauchsgüter und Ausstattung'!E48)</f>
        <v/>
      </c>
      <c r="F59" s="447" t="str">
        <f t="shared" si="6"/>
        <v/>
      </c>
      <c r="G59" s="412">
        <f>'Verbrauchsgüter und Ausstattung'!G48</f>
        <v>0</v>
      </c>
      <c r="H59" s="422">
        <f t="shared" si="7"/>
        <v>0</v>
      </c>
      <c r="I59" s="457" t="str">
        <f>IF('Verbrauchsgüter und Ausstattung'!H48="","",'Verbrauchsgüter und Ausstattung'!H48)</f>
        <v/>
      </c>
      <c r="J59" s="460" t="str">
        <f>IF('Verbrauchsgüter und Ausstattung'!I48="","",'Verbrauchsgüter und Ausstattung'!I48)</f>
        <v/>
      </c>
      <c r="K59" s="449" t="str">
        <f t="shared" si="8"/>
        <v/>
      </c>
      <c r="L59" s="412">
        <f t="shared" si="5"/>
        <v>0</v>
      </c>
      <c r="M59" s="458">
        <f t="shared" si="9"/>
        <v>0</v>
      </c>
      <c r="N59" s="458">
        <f t="shared" si="10"/>
        <v>0</v>
      </c>
      <c r="O59" s="540"/>
      <c r="P59" s="539"/>
      <c r="Q59" s="535"/>
      <c r="R59" s="535"/>
      <c r="S59" s="535"/>
    </row>
    <row r="60" spans="1:19" x14ac:dyDescent="0.2">
      <c r="B60" s="745" t="str">
        <f>IF('Verbrauchsgüter und Ausstattung'!B49="","",'Verbrauchsgüter und Ausstattung'!B49)</f>
        <v/>
      </c>
      <c r="C60" s="746"/>
      <c r="D60" s="448" t="str">
        <f>IF('Verbrauchsgüter und Ausstattung'!D49="","",'Verbrauchsgüter und Ausstattung'!D49)</f>
        <v/>
      </c>
      <c r="E60" s="448" t="str">
        <f>IF('Verbrauchsgüter und Ausstattung'!E49="","",'Verbrauchsgüter und Ausstattung'!E49)</f>
        <v/>
      </c>
      <c r="F60" s="447" t="str">
        <f t="shared" si="6"/>
        <v/>
      </c>
      <c r="G60" s="412">
        <f>'Verbrauchsgüter und Ausstattung'!G49</f>
        <v>0</v>
      </c>
      <c r="H60" s="422">
        <f t="shared" si="7"/>
        <v>0</v>
      </c>
      <c r="I60" s="457" t="str">
        <f>IF('Verbrauchsgüter und Ausstattung'!H49="","",'Verbrauchsgüter und Ausstattung'!H49)</f>
        <v/>
      </c>
      <c r="J60" s="460" t="str">
        <f>IF('Verbrauchsgüter und Ausstattung'!I49="","",'Verbrauchsgüter und Ausstattung'!I49)</f>
        <v/>
      </c>
      <c r="K60" s="449" t="str">
        <f t="shared" si="8"/>
        <v/>
      </c>
      <c r="L60" s="412">
        <f t="shared" si="5"/>
        <v>0</v>
      </c>
      <c r="M60" s="458">
        <f t="shared" si="9"/>
        <v>0</v>
      </c>
      <c r="N60" s="458">
        <f t="shared" si="10"/>
        <v>0</v>
      </c>
      <c r="O60" s="540"/>
      <c r="P60" s="539"/>
      <c r="Q60" s="535"/>
      <c r="R60" s="535"/>
      <c r="S60" s="535"/>
    </row>
    <row r="61" spans="1:19" x14ac:dyDescent="0.2">
      <c r="B61" s="745" t="str">
        <f>IF('Verbrauchsgüter und Ausstattung'!B50="","",'Verbrauchsgüter und Ausstattung'!B50)</f>
        <v/>
      </c>
      <c r="C61" s="746"/>
      <c r="D61" s="448" t="str">
        <f>IF('Verbrauchsgüter und Ausstattung'!D50="","",'Verbrauchsgüter und Ausstattung'!D50)</f>
        <v/>
      </c>
      <c r="E61" s="448" t="str">
        <f>IF('Verbrauchsgüter und Ausstattung'!E50="","",'Verbrauchsgüter und Ausstattung'!E50)</f>
        <v/>
      </c>
      <c r="F61" s="447" t="str">
        <f t="shared" si="6"/>
        <v/>
      </c>
      <c r="G61" s="412">
        <f>'Verbrauchsgüter und Ausstattung'!G50</f>
        <v>0</v>
      </c>
      <c r="H61" s="422">
        <f t="shared" si="7"/>
        <v>0</v>
      </c>
      <c r="I61" s="457" t="str">
        <f>IF('Verbrauchsgüter und Ausstattung'!H50="","",'Verbrauchsgüter und Ausstattung'!H50)</f>
        <v/>
      </c>
      <c r="J61" s="460" t="str">
        <f>IF('Verbrauchsgüter und Ausstattung'!I50="","",'Verbrauchsgüter und Ausstattung'!I50)</f>
        <v/>
      </c>
      <c r="K61" s="449" t="str">
        <f t="shared" si="8"/>
        <v/>
      </c>
      <c r="L61" s="412">
        <f t="shared" si="5"/>
        <v>0</v>
      </c>
      <c r="M61" s="458">
        <f t="shared" si="9"/>
        <v>0</v>
      </c>
      <c r="N61" s="458">
        <f t="shared" si="10"/>
        <v>0</v>
      </c>
      <c r="O61" s="540"/>
      <c r="P61" s="539"/>
      <c r="Q61" s="459"/>
      <c r="R61" s="459"/>
      <c r="S61" s="459"/>
    </row>
    <row r="62" spans="1:19" x14ac:dyDescent="0.2">
      <c r="B62" s="745" t="str">
        <f>IF('Verbrauchsgüter und Ausstattung'!B51="","",'Verbrauchsgüter und Ausstattung'!B51)</f>
        <v/>
      </c>
      <c r="C62" s="746"/>
      <c r="D62" s="448" t="str">
        <f>IF('Verbrauchsgüter und Ausstattung'!D51="","",'Verbrauchsgüter und Ausstattung'!D51)</f>
        <v/>
      </c>
      <c r="E62" s="448" t="str">
        <f>IF('Verbrauchsgüter und Ausstattung'!E51="","",'Verbrauchsgüter und Ausstattung'!E51)</f>
        <v/>
      </c>
      <c r="F62" s="447" t="str">
        <f t="shared" si="6"/>
        <v/>
      </c>
      <c r="G62" s="412">
        <f>'Verbrauchsgüter und Ausstattung'!G51</f>
        <v>0</v>
      </c>
      <c r="H62" s="422">
        <f t="shared" si="7"/>
        <v>0</v>
      </c>
      <c r="I62" s="457" t="str">
        <f>IF('Verbrauchsgüter und Ausstattung'!H51="","",'Verbrauchsgüter und Ausstattung'!H51)</f>
        <v/>
      </c>
      <c r="J62" s="460" t="str">
        <f>IF('Verbrauchsgüter und Ausstattung'!I51="","",'Verbrauchsgüter und Ausstattung'!I51)</f>
        <v/>
      </c>
      <c r="K62" s="449" t="str">
        <f t="shared" si="8"/>
        <v/>
      </c>
      <c r="L62" s="412">
        <f t="shared" si="5"/>
        <v>0</v>
      </c>
      <c r="M62" s="458">
        <f t="shared" si="9"/>
        <v>0</v>
      </c>
      <c r="N62" s="458">
        <f t="shared" si="10"/>
        <v>0</v>
      </c>
      <c r="O62" s="540"/>
      <c r="P62" s="539"/>
      <c r="Q62" s="459"/>
      <c r="R62" s="459"/>
      <c r="S62" s="459"/>
    </row>
    <row r="63" spans="1:19" x14ac:dyDescent="0.2">
      <c r="B63" s="745" t="str">
        <f>IF('Verbrauchsgüter und Ausstattung'!B52="","",'Verbrauchsgüter und Ausstattung'!B52)</f>
        <v/>
      </c>
      <c r="C63" s="746"/>
      <c r="D63" s="448" t="str">
        <f>IF('Verbrauchsgüter und Ausstattung'!D52="","",'Verbrauchsgüter und Ausstattung'!D52)</f>
        <v/>
      </c>
      <c r="E63" s="448" t="str">
        <f>IF('Verbrauchsgüter und Ausstattung'!E52="","",'Verbrauchsgüter und Ausstattung'!E52)</f>
        <v/>
      </c>
      <c r="F63" s="447" t="str">
        <f t="shared" si="6"/>
        <v/>
      </c>
      <c r="G63" s="412">
        <f>'Verbrauchsgüter und Ausstattung'!G52</f>
        <v>0</v>
      </c>
      <c r="H63" s="422">
        <f t="shared" si="7"/>
        <v>0</v>
      </c>
      <c r="I63" s="457" t="str">
        <f>IF('Verbrauchsgüter und Ausstattung'!H52="","",'Verbrauchsgüter und Ausstattung'!H52)</f>
        <v/>
      </c>
      <c r="J63" s="460" t="str">
        <f>IF('Verbrauchsgüter und Ausstattung'!I52="","",'Verbrauchsgüter und Ausstattung'!I52)</f>
        <v/>
      </c>
      <c r="K63" s="449" t="str">
        <f t="shared" si="8"/>
        <v/>
      </c>
      <c r="L63" s="412">
        <f t="shared" si="5"/>
        <v>0</v>
      </c>
      <c r="M63" s="458">
        <f t="shared" si="9"/>
        <v>0</v>
      </c>
      <c r="N63" s="458">
        <f t="shared" si="10"/>
        <v>0</v>
      </c>
      <c r="O63" s="540"/>
      <c r="P63" s="539"/>
      <c r="Q63" s="459"/>
      <c r="R63" s="459"/>
      <c r="S63" s="459"/>
    </row>
    <row r="64" spans="1:19" x14ac:dyDescent="0.2">
      <c r="B64" s="745" t="str">
        <f>IF('Verbrauchsgüter und Ausstattung'!B53="","",'Verbrauchsgüter und Ausstattung'!B53)</f>
        <v/>
      </c>
      <c r="C64" s="746"/>
      <c r="D64" s="448" t="str">
        <f>IF('Verbrauchsgüter und Ausstattung'!D53="","",'Verbrauchsgüter und Ausstattung'!D53)</f>
        <v/>
      </c>
      <c r="E64" s="448" t="str">
        <f>IF('Verbrauchsgüter und Ausstattung'!E53="","",'Verbrauchsgüter und Ausstattung'!E53)</f>
        <v/>
      </c>
      <c r="F64" s="447" t="str">
        <f t="shared" si="6"/>
        <v/>
      </c>
      <c r="G64" s="412">
        <f>'Verbrauchsgüter und Ausstattung'!G53</f>
        <v>0</v>
      </c>
      <c r="H64" s="422">
        <f t="shared" si="7"/>
        <v>0</v>
      </c>
      <c r="I64" s="457" t="str">
        <f>IF('Verbrauchsgüter und Ausstattung'!H53="","",'Verbrauchsgüter und Ausstattung'!H53)</f>
        <v/>
      </c>
      <c r="J64" s="460" t="str">
        <f>IF('Verbrauchsgüter und Ausstattung'!I53="","",'Verbrauchsgüter und Ausstattung'!I53)</f>
        <v/>
      </c>
      <c r="K64" s="449" t="str">
        <f t="shared" si="8"/>
        <v/>
      </c>
      <c r="L64" s="412">
        <f t="shared" si="5"/>
        <v>0</v>
      </c>
      <c r="M64" s="458">
        <f t="shared" si="9"/>
        <v>0</v>
      </c>
      <c r="N64" s="458">
        <f t="shared" si="10"/>
        <v>0</v>
      </c>
      <c r="O64" s="540"/>
      <c r="P64" s="539"/>
      <c r="Q64" s="459"/>
      <c r="R64" s="459"/>
      <c r="S64" s="459"/>
    </row>
    <row r="65" spans="2:19" x14ac:dyDescent="0.2">
      <c r="B65" s="745" t="str">
        <f>IF('Verbrauchsgüter und Ausstattung'!B54="","",'Verbrauchsgüter und Ausstattung'!B54)</f>
        <v/>
      </c>
      <c r="C65" s="746"/>
      <c r="D65" s="448" t="str">
        <f>IF('Verbrauchsgüter und Ausstattung'!D54="","",'Verbrauchsgüter und Ausstattung'!D54)</f>
        <v/>
      </c>
      <c r="E65" s="448" t="str">
        <f>IF('Verbrauchsgüter und Ausstattung'!E54="","",'Verbrauchsgüter und Ausstattung'!E54)</f>
        <v/>
      </c>
      <c r="F65" s="447" t="str">
        <f t="shared" si="6"/>
        <v/>
      </c>
      <c r="G65" s="412">
        <f>'Verbrauchsgüter und Ausstattung'!G54</f>
        <v>0</v>
      </c>
      <c r="H65" s="422">
        <f t="shared" si="7"/>
        <v>0</v>
      </c>
      <c r="I65" s="457" t="str">
        <f>IF('Verbrauchsgüter und Ausstattung'!H54="","",'Verbrauchsgüter und Ausstattung'!H54)</f>
        <v/>
      </c>
      <c r="J65" s="460" t="str">
        <f>IF('Verbrauchsgüter und Ausstattung'!I54="","",'Verbrauchsgüter und Ausstattung'!I54)</f>
        <v/>
      </c>
      <c r="K65" s="449" t="str">
        <f t="shared" si="8"/>
        <v/>
      </c>
      <c r="L65" s="412">
        <f t="shared" si="5"/>
        <v>0</v>
      </c>
      <c r="M65" s="458">
        <f t="shared" si="9"/>
        <v>0</v>
      </c>
      <c r="N65" s="458">
        <f t="shared" si="10"/>
        <v>0</v>
      </c>
      <c r="O65" s="540"/>
      <c r="P65" s="539"/>
      <c r="Q65" s="459"/>
      <c r="R65" s="459"/>
      <c r="S65" s="459"/>
    </row>
    <row r="66" spans="2:19" x14ac:dyDescent="0.2">
      <c r="B66" s="745" t="str">
        <f>IF('Verbrauchsgüter und Ausstattung'!B55="","",'Verbrauchsgüter und Ausstattung'!B55)</f>
        <v/>
      </c>
      <c r="C66" s="746"/>
      <c r="D66" s="448" t="str">
        <f>IF('Verbrauchsgüter und Ausstattung'!D55="","",'Verbrauchsgüter und Ausstattung'!D55)</f>
        <v/>
      </c>
      <c r="E66" s="448" t="str">
        <f>IF('Verbrauchsgüter und Ausstattung'!E55="","",'Verbrauchsgüter und Ausstattung'!E55)</f>
        <v/>
      </c>
      <c r="F66" s="447" t="str">
        <f t="shared" si="6"/>
        <v/>
      </c>
      <c r="G66" s="412">
        <f>'Verbrauchsgüter und Ausstattung'!G55</f>
        <v>0</v>
      </c>
      <c r="H66" s="422">
        <f t="shared" si="7"/>
        <v>0</v>
      </c>
      <c r="I66" s="457" t="str">
        <f>IF('Verbrauchsgüter und Ausstattung'!H55="","",'Verbrauchsgüter und Ausstattung'!H55)</f>
        <v/>
      </c>
      <c r="J66" s="460" t="str">
        <f>IF('Verbrauchsgüter und Ausstattung'!I55="","",'Verbrauchsgüter und Ausstattung'!I55)</f>
        <v/>
      </c>
      <c r="K66" s="449" t="str">
        <f t="shared" si="8"/>
        <v/>
      </c>
      <c r="L66" s="412">
        <f t="shared" si="5"/>
        <v>0</v>
      </c>
      <c r="M66" s="458">
        <f t="shared" si="9"/>
        <v>0</v>
      </c>
      <c r="N66" s="458">
        <f t="shared" si="10"/>
        <v>0</v>
      </c>
      <c r="O66" s="540"/>
      <c r="P66" s="539"/>
      <c r="Q66" s="459"/>
      <c r="R66" s="459"/>
      <c r="S66" s="459"/>
    </row>
    <row r="67" spans="2:19" x14ac:dyDescent="0.2">
      <c r="B67" s="745" t="str">
        <f>IF('Verbrauchsgüter und Ausstattung'!B56="","",'Verbrauchsgüter und Ausstattung'!B56)</f>
        <v/>
      </c>
      <c r="C67" s="746"/>
      <c r="D67" s="448" t="str">
        <f>IF('Verbrauchsgüter und Ausstattung'!D56="","",'Verbrauchsgüter und Ausstattung'!D56)</f>
        <v/>
      </c>
      <c r="E67" s="448" t="str">
        <f>IF('Verbrauchsgüter und Ausstattung'!E56="","",'Verbrauchsgüter und Ausstattung'!E56)</f>
        <v/>
      </c>
      <c r="F67" s="447" t="str">
        <f t="shared" si="6"/>
        <v/>
      </c>
      <c r="G67" s="412">
        <f>'Verbrauchsgüter und Ausstattung'!G56</f>
        <v>0</v>
      </c>
      <c r="H67" s="422">
        <f t="shared" si="7"/>
        <v>0</v>
      </c>
      <c r="I67" s="457" t="str">
        <f>IF('Verbrauchsgüter und Ausstattung'!H56="","",'Verbrauchsgüter und Ausstattung'!H56)</f>
        <v/>
      </c>
      <c r="J67" s="460" t="str">
        <f>IF('Verbrauchsgüter und Ausstattung'!I56="","",'Verbrauchsgüter und Ausstattung'!I56)</f>
        <v/>
      </c>
      <c r="K67" s="449" t="str">
        <f t="shared" si="8"/>
        <v/>
      </c>
      <c r="L67" s="412">
        <f t="shared" si="5"/>
        <v>0</v>
      </c>
      <c r="M67" s="458">
        <f t="shared" si="9"/>
        <v>0</v>
      </c>
      <c r="N67" s="458">
        <f t="shared" si="10"/>
        <v>0</v>
      </c>
      <c r="O67" s="540"/>
      <c r="P67" s="539"/>
      <c r="Q67" s="459"/>
      <c r="R67" s="459"/>
      <c r="S67" s="459"/>
    </row>
    <row r="68" spans="2:19" x14ac:dyDescent="0.2">
      <c r="B68" s="745" t="str">
        <f>IF('Verbrauchsgüter und Ausstattung'!B57="","",'Verbrauchsgüter und Ausstattung'!B57)</f>
        <v/>
      </c>
      <c r="C68" s="746"/>
      <c r="D68" s="448" t="str">
        <f>IF('Verbrauchsgüter und Ausstattung'!D57="","",'Verbrauchsgüter und Ausstattung'!D57)</f>
        <v/>
      </c>
      <c r="E68" s="448" t="str">
        <f>IF('Verbrauchsgüter und Ausstattung'!E57="","",'Verbrauchsgüter und Ausstattung'!E57)</f>
        <v/>
      </c>
      <c r="F68" s="447" t="str">
        <f t="shared" si="6"/>
        <v/>
      </c>
      <c r="G68" s="412">
        <f>'Verbrauchsgüter und Ausstattung'!G57</f>
        <v>0</v>
      </c>
      <c r="H68" s="422">
        <f t="shared" si="7"/>
        <v>0</v>
      </c>
      <c r="I68" s="457" t="str">
        <f>IF('Verbrauchsgüter und Ausstattung'!H57="","",'Verbrauchsgüter und Ausstattung'!H57)</f>
        <v/>
      </c>
      <c r="J68" s="460" t="str">
        <f>IF('Verbrauchsgüter und Ausstattung'!I57="","",'Verbrauchsgüter und Ausstattung'!I57)</f>
        <v/>
      </c>
      <c r="K68" s="449" t="str">
        <f t="shared" si="8"/>
        <v/>
      </c>
      <c r="L68" s="412">
        <f t="shared" si="5"/>
        <v>0</v>
      </c>
      <c r="M68" s="458">
        <f t="shared" si="9"/>
        <v>0</v>
      </c>
      <c r="N68" s="458">
        <f t="shared" si="10"/>
        <v>0</v>
      </c>
      <c r="O68" s="540"/>
      <c r="P68" s="539"/>
      <c r="Q68" s="459"/>
      <c r="R68" s="459"/>
      <c r="S68" s="459"/>
    </row>
    <row r="69" spans="2:19" x14ac:dyDescent="0.2">
      <c r="B69" s="745" t="str">
        <f>IF('Verbrauchsgüter und Ausstattung'!B58="","",'Verbrauchsgüter und Ausstattung'!B58)</f>
        <v/>
      </c>
      <c r="C69" s="746"/>
      <c r="D69" s="448" t="str">
        <f>IF('Verbrauchsgüter und Ausstattung'!D58="","",'Verbrauchsgüter und Ausstattung'!D58)</f>
        <v/>
      </c>
      <c r="E69" s="448" t="str">
        <f>IF('Verbrauchsgüter und Ausstattung'!E58="","",'Verbrauchsgüter und Ausstattung'!E58)</f>
        <v/>
      </c>
      <c r="F69" s="447" t="str">
        <f t="shared" si="6"/>
        <v/>
      </c>
      <c r="G69" s="412">
        <f>'Verbrauchsgüter und Ausstattung'!G58</f>
        <v>0</v>
      </c>
      <c r="H69" s="422">
        <f t="shared" si="7"/>
        <v>0</v>
      </c>
      <c r="I69" s="457" t="str">
        <f>IF('Verbrauchsgüter und Ausstattung'!H58="","",'Verbrauchsgüter und Ausstattung'!H58)</f>
        <v/>
      </c>
      <c r="J69" s="460" t="str">
        <f>IF('Verbrauchsgüter und Ausstattung'!I58="","",'Verbrauchsgüter und Ausstattung'!I58)</f>
        <v/>
      </c>
      <c r="K69" s="449" t="str">
        <f t="shared" si="8"/>
        <v/>
      </c>
      <c r="L69" s="412">
        <f t="shared" si="5"/>
        <v>0</v>
      </c>
      <c r="M69" s="458">
        <f t="shared" si="9"/>
        <v>0</v>
      </c>
      <c r="N69" s="458">
        <f t="shared" si="10"/>
        <v>0</v>
      </c>
      <c r="O69" s="540"/>
      <c r="P69" s="539"/>
      <c r="Q69" s="459"/>
      <c r="R69" s="459"/>
      <c r="S69" s="459"/>
    </row>
    <row r="70" spans="2:19" x14ac:dyDescent="0.2">
      <c r="B70" s="745" t="str">
        <f>IF('Verbrauchsgüter und Ausstattung'!B59="","",'Verbrauchsgüter und Ausstattung'!B59)</f>
        <v/>
      </c>
      <c r="C70" s="746"/>
      <c r="D70" s="448" t="str">
        <f>IF('Verbrauchsgüter und Ausstattung'!D59="","",'Verbrauchsgüter und Ausstattung'!D59)</f>
        <v/>
      </c>
      <c r="E70" s="448" t="str">
        <f>IF('Verbrauchsgüter und Ausstattung'!E59="","",'Verbrauchsgüter und Ausstattung'!E59)</f>
        <v/>
      </c>
      <c r="F70" s="447" t="str">
        <f t="shared" si="6"/>
        <v/>
      </c>
      <c r="G70" s="412">
        <f>'Verbrauchsgüter und Ausstattung'!G59</f>
        <v>0</v>
      </c>
      <c r="H70" s="422">
        <f t="shared" si="7"/>
        <v>0</v>
      </c>
      <c r="I70" s="457" t="str">
        <f>IF('Verbrauchsgüter und Ausstattung'!H59="","",'Verbrauchsgüter und Ausstattung'!H59)</f>
        <v/>
      </c>
      <c r="J70" s="460" t="str">
        <f>IF('Verbrauchsgüter und Ausstattung'!I59="","",'Verbrauchsgüter und Ausstattung'!I59)</f>
        <v/>
      </c>
      <c r="K70" s="449" t="str">
        <f t="shared" si="8"/>
        <v/>
      </c>
      <c r="L70" s="412">
        <f t="shared" si="5"/>
        <v>0</v>
      </c>
      <c r="M70" s="458">
        <f t="shared" si="9"/>
        <v>0</v>
      </c>
      <c r="N70" s="458">
        <f t="shared" si="10"/>
        <v>0</v>
      </c>
      <c r="O70" s="540"/>
      <c r="P70" s="539"/>
      <c r="Q70" s="459"/>
      <c r="R70" s="459"/>
      <c r="S70" s="459"/>
    </row>
    <row r="71" spans="2:19" x14ac:dyDescent="0.2">
      <c r="B71" s="745" t="str">
        <f>IF('Verbrauchsgüter und Ausstattung'!B60="","",'Verbrauchsgüter und Ausstattung'!B60)</f>
        <v/>
      </c>
      <c r="C71" s="746"/>
      <c r="D71" s="448" t="str">
        <f>IF('Verbrauchsgüter und Ausstattung'!D60="","",'Verbrauchsgüter und Ausstattung'!D60)</f>
        <v/>
      </c>
      <c r="E71" s="448" t="str">
        <f>IF('Verbrauchsgüter und Ausstattung'!E60="","",'Verbrauchsgüter und Ausstattung'!E60)</f>
        <v/>
      </c>
      <c r="F71" s="447" t="str">
        <f t="shared" si="6"/>
        <v/>
      </c>
      <c r="G71" s="412">
        <f>'Verbrauchsgüter und Ausstattung'!G60</f>
        <v>0</v>
      </c>
      <c r="H71" s="422">
        <f t="shared" si="7"/>
        <v>0</v>
      </c>
      <c r="I71" s="457" t="str">
        <f>IF('Verbrauchsgüter und Ausstattung'!H60="","",'Verbrauchsgüter und Ausstattung'!H60)</f>
        <v/>
      </c>
      <c r="J71" s="460" t="str">
        <f>IF('Verbrauchsgüter und Ausstattung'!I60="","",'Verbrauchsgüter und Ausstattung'!I60)</f>
        <v/>
      </c>
      <c r="K71" s="449" t="str">
        <f t="shared" si="8"/>
        <v/>
      </c>
      <c r="L71" s="412">
        <f t="shared" si="5"/>
        <v>0</v>
      </c>
      <c r="M71" s="458">
        <f t="shared" si="9"/>
        <v>0</v>
      </c>
      <c r="N71" s="458">
        <f t="shared" si="10"/>
        <v>0</v>
      </c>
      <c r="O71" s="540"/>
      <c r="P71" s="539"/>
      <c r="Q71" s="459"/>
      <c r="R71" s="459"/>
      <c r="S71" s="459"/>
    </row>
    <row r="72" spans="2:19" x14ac:dyDescent="0.2">
      <c r="B72" s="745" t="str">
        <f>IF('Verbrauchsgüter und Ausstattung'!B61="","",'Verbrauchsgüter und Ausstattung'!B61)</f>
        <v/>
      </c>
      <c r="C72" s="746"/>
      <c r="D72" s="448" t="str">
        <f>IF('Verbrauchsgüter und Ausstattung'!D61="","",'Verbrauchsgüter und Ausstattung'!D61)</f>
        <v/>
      </c>
      <c r="E72" s="448" t="str">
        <f>IF('Verbrauchsgüter und Ausstattung'!E61="","",'Verbrauchsgüter und Ausstattung'!E61)</f>
        <v/>
      </c>
      <c r="F72" s="447" t="str">
        <f t="shared" si="6"/>
        <v/>
      </c>
      <c r="G72" s="412">
        <f>'Verbrauchsgüter und Ausstattung'!G61</f>
        <v>0</v>
      </c>
      <c r="H72" s="422">
        <f t="shared" si="7"/>
        <v>0</v>
      </c>
      <c r="I72" s="457" t="str">
        <f>IF('Verbrauchsgüter und Ausstattung'!H61="","",'Verbrauchsgüter und Ausstattung'!H61)</f>
        <v/>
      </c>
      <c r="J72" s="460" t="str">
        <f>IF('Verbrauchsgüter und Ausstattung'!I61="","",'Verbrauchsgüter und Ausstattung'!I61)</f>
        <v/>
      </c>
      <c r="K72" s="449" t="str">
        <f t="shared" si="8"/>
        <v/>
      </c>
      <c r="L72" s="412">
        <f t="shared" si="5"/>
        <v>0</v>
      </c>
      <c r="M72" s="458">
        <f t="shared" si="9"/>
        <v>0</v>
      </c>
      <c r="N72" s="458">
        <f t="shared" si="10"/>
        <v>0</v>
      </c>
      <c r="O72" s="540"/>
      <c r="P72" s="539"/>
      <c r="Q72" s="459"/>
      <c r="R72" s="459"/>
      <c r="S72" s="459"/>
    </row>
    <row r="73" spans="2:19" x14ac:dyDescent="0.2">
      <c r="B73" s="745" t="str">
        <f>IF('Verbrauchsgüter und Ausstattung'!B62="","",'Verbrauchsgüter und Ausstattung'!B62)</f>
        <v/>
      </c>
      <c r="C73" s="746"/>
      <c r="D73" s="448" t="str">
        <f>IF('Verbrauchsgüter und Ausstattung'!D62="","",'Verbrauchsgüter und Ausstattung'!D62)</f>
        <v/>
      </c>
      <c r="E73" s="448" t="str">
        <f>IF('Verbrauchsgüter und Ausstattung'!E62="","",'Verbrauchsgüter und Ausstattung'!E62)</f>
        <v/>
      </c>
      <c r="F73" s="447" t="str">
        <f t="shared" si="6"/>
        <v/>
      </c>
      <c r="G73" s="412">
        <f>'Verbrauchsgüter und Ausstattung'!G62</f>
        <v>0</v>
      </c>
      <c r="H73" s="422">
        <f t="shared" si="7"/>
        <v>0</v>
      </c>
      <c r="I73" s="457" t="str">
        <f>IF('Verbrauchsgüter und Ausstattung'!H62="","",'Verbrauchsgüter und Ausstattung'!H62)</f>
        <v/>
      </c>
      <c r="J73" s="460" t="str">
        <f>IF('Verbrauchsgüter und Ausstattung'!I62="","",'Verbrauchsgüter und Ausstattung'!I62)</f>
        <v/>
      </c>
      <c r="K73" s="449" t="str">
        <f t="shared" si="8"/>
        <v/>
      </c>
      <c r="L73" s="412">
        <f t="shared" si="5"/>
        <v>0</v>
      </c>
      <c r="M73" s="458">
        <f t="shared" si="9"/>
        <v>0</v>
      </c>
      <c r="N73" s="458">
        <f t="shared" si="10"/>
        <v>0</v>
      </c>
      <c r="O73" s="540"/>
      <c r="P73" s="539"/>
      <c r="Q73" s="459"/>
      <c r="R73" s="459"/>
      <c r="S73" s="459"/>
    </row>
    <row r="74" spans="2:19" x14ac:dyDescent="0.2">
      <c r="B74" s="745" t="str">
        <f>IF('Verbrauchsgüter und Ausstattung'!B63="","",'Verbrauchsgüter und Ausstattung'!B63)</f>
        <v/>
      </c>
      <c r="C74" s="746"/>
      <c r="D74" s="448" t="str">
        <f>IF('Verbrauchsgüter und Ausstattung'!D63="","",'Verbrauchsgüter und Ausstattung'!D63)</f>
        <v/>
      </c>
      <c r="E74" s="448" t="str">
        <f>IF('Verbrauchsgüter und Ausstattung'!E63="","",'Verbrauchsgüter und Ausstattung'!E63)</f>
        <v/>
      </c>
      <c r="F74" s="447" t="str">
        <f t="shared" si="6"/>
        <v/>
      </c>
      <c r="G74" s="412">
        <f>'Verbrauchsgüter und Ausstattung'!G63</f>
        <v>0</v>
      </c>
      <c r="H74" s="422">
        <f t="shared" si="7"/>
        <v>0</v>
      </c>
      <c r="I74" s="457" t="str">
        <f>IF('Verbrauchsgüter und Ausstattung'!H63="","",'Verbrauchsgüter und Ausstattung'!H63)</f>
        <v/>
      </c>
      <c r="J74" s="460" t="str">
        <f>IF('Verbrauchsgüter und Ausstattung'!I63="","",'Verbrauchsgüter und Ausstattung'!I63)</f>
        <v/>
      </c>
      <c r="K74" s="449" t="str">
        <f t="shared" si="8"/>
        <v/>
      </c>
      <c r="L74" s="412">
        <f t="shared" si="5"/>
        <v>0</v>
      </c>
      <c r="M74" s="458">
        <f t="shared" si="9"/>
        <v>0</v>
      </c>
      <c r="N74" s="458">
        <f t="shared" si="10"/>
        <v>0</v>
      </c>
      <c r="O74" s="540"/>
      <c r="P74" s="539"/>
      <c r="Q74" s="459"/>
      <c r="R74" s="459"/>
      <c r="S74" s="459"/>
    </row>
    <row r="75" spans="2:19" x14ac:dyDescent="0.2">
      <c r="B75" s="745" t="str">
        <f>IF('Verbrauchsgüter und Ausstattung'!B64="","",'Verbrauchsgüter und Ausstattung'!B64)</f>
        <v/>
      </c>
      <c r="C75" s="746"/>
      <c r="D75" s="448" t="str">
        <f>IF('Verbrauchsgüter und Ausstattung'!D64="","",'Verbrauchsgüter und Ausstattung'!D64)</f>
        <v/>
      </c>
      <c r="E75" s="448" t="str">
        <f>IF('Verbrauchsgüter und Ausstattung'!E64="","",'Verbrauchsgüter und Ausstattung'!E64)</f>
        <v/>
      </c>
      <c r="F75" s="447" t="str">
        <f t="shared" si="6"/>
        <v/>
      </c>
      <c r="G75" s="412">
        <f>'Verbrauchsgüter und Ausstattung'!G64</f>
        <v>0</v>
      </c>
      <c r="H75" s="422">
        <f t="shared" si="7"/>
        <v>0</v>
      </c>
      <c r="I75" s="457" t="str">
        <f>IF('Verbrauchsgüter und Ausstattung'!H64="","",'Verbrauchsgüter und Ausstattung'!H64)</f>
        <v/>
      </c>
      <c r="J75" s="460" t="str">
        <f>IF('Verbrauchsgüter und Ausstattung'!I64="","",'Verbrauchsgüter und Ausstattung'!I64)</f>
        <v/>
      </c>
      <c r="K75" s="449" t="str">
        <f t="shared" si="8"/>
        <v/>
      </c>
      <c r="L75" s="412">
        <f t="shared" si="5"/>
        <v>0</v>
      </c>
      <c r="M75" s="458">
        <f t="shared" si="9"/>
        <v>0</v>
      </c>
      <c r="N75" s="458">
        <f t="shared" si="10"/>
        <v>0</v>
      </c>
      <c r="O75" s="540"/>
      <c r="P75" s="539"/>
      <c r="Q75" s="459"/>
      <c r="R75" s="459"/>
      <c r="S75" s="459"/>
    </row>
    <row r="76" spans="2:19" x14ac:dyDescent="0.2">
      <c r="J76" s="398"/>
      <c r="K76" s="446" t="s">
        <v>111</v>
      </c>
      <c r="L76" s="412">
        <f>SUM(L56:L75)</f>
        <v>0</v>
      </c>
      <c r="M76" s="431">
        <f>SUM(M56:M75)</f>
        <v>0</v>
      </c>
      <c r="N76" s="412">
        <f>SUM(N56:N75)</f>
        <v>0</v>
      </c>
      <c r="O76" s="537"/>
    </row>
    <row r="78" spans="2:19" s="531" customFormat="1" x14ac:dyDescent="0.2">
      <c r="B78" s="573" t="s">
        <v>481</v>
      </c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5"/>
    </row>
    <row r="79" spans="2:19" s="531" customFormat="1" x14ac:dyDescent="0.2">
      <c r="B79" s="576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8"/>
    </row>
    <row r="80" spans="2:19" s="531" customFormat="1" x14ac:dyDescent="0.2">
      <c r="B80" s="579"/>
      <c r="C80" s="580"/>
      <c r="D80" s="580"/>
      <c r="E80" s="580"/>
      <c r="F80" s="580"/>
      <c r="G80" s="580"/>
      <c r="H80" s="580"/>
      <c r="I80" s="580"/>
      <c r="J80" s="580"/>
      <c r="K80" s="580"/>
      <c r="L80" s="580"/>
      <c r="M80" s="581"/>
    </row>
    <row r="81" spans="1:18" s="531" customFormat="1" x14ac:dyDescent="0.2">
      <c r="B81" s="579"/>
      <c r="C81" s="580"/>
      <c r="D81" s="580"/>
      <c r="E81" s="580"/>
      <c r="F81" s="580"/>
      <c r="G81" s="580"/>
      <c r="H81" s="580"/>
      <c r="I81" s="580"/>
      <c r="J81" s="580"/>
      <c r="K81" s="580"/>
      <c r="L81" s="580"/>
      <c r="M81" s="581"/>
    </row>
    <row r="82" spans="1:18" s="531" customFormat="1" x14ac:dyDescent="0.2">
      <c r="B82" s="579"/>
      <c r="C82" s="580"/>
      <c r="D82" s="580"/>
      <c r="E82" s="580"/>
      <c r="F82" s="580"/>
      <c r="G82" s="580"/>
      <c r="H82" s="580"/>
      <c r="I82" s="580"/>
      <c r="J82" s="580"/>
      <c r="K82" s="580"/>
      <c r="L82" s="580"/>
      <c r="M82" s="581"/>
    </row>
    <row r="83" spans="1:18" s="531" customFormat="1" x14ac:dyDescent="0.2">
      <c r="B83" s="582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4"/>
    </row>
    <row r="86" spans="1:18" ht="15" x14ac:dyDescent="0.25">
      <c r="A86" s="561" t="s">
        <v>77</v>
      </c>
      <c r="B86" s="561"/>
      <c r="C86" s="561"/>
      <c r="D86" s="561"/>
      <c r="E86" s="561"/>
      <c r="F86" s="561"/>
      <c r="G86" s="561"/>
      <c r="H86" s="561"/>
      <c r="I86" s="561"/>
    </row>
    <row r="88" spans="1:18" ht="63.75" customHeight="1" x14ac:dyDescent="0.2">
      <c r="B88" s="588" t="s">
        <v>71</v>
      </c>
      <c r="C88" s="589"/>
      <c r="D88" s="389" t="s">
        <v>79</v>
      </c>
      <c r="E88" s="389" t="s">
        <v>131</v>
      </c>
      <c r="F88" s="389" t="s">
        <v>130</v>
      </c>
      <c r="G88" s="389" t="s">
        <v>78</v>
      </c>
      <c r="H88" s="389" t="s">
        <v>132</v>
      </c>
      <c r="I88" s="389" t="s">
        <v>133</v>
      </c>
      <c r="J88" s="389" t="s">
        <v>69</v>
      </c>
      <c r="K88" s="389" t="s">
        <v>80</v>
      </c>
      <c r="L88" s="389" t="s">
        <v>110</v>
      </c>
      <c r="M88" s="389" t="s">
        <v>105</v>
      </c>
      <c r="N88" s="389" t="s">
        <v>106</v>
      </c>
      <c r="O88" s="538" t="s">
        <v>475</v>
      </c>
      <c r="P88" s="538" t="s">
        <v>129</v>
      </c>
      <c r="Q88" s="456"/>
      <c r="R88" s="456"/>
    </row>
    <row r="89" spans="1:18" x14ac:dyDescent="0.2">
      <c r="B89" s="745" t="str">
        <f>IF('Verbrauchsgüter und Ausstattung'!B72="","",'Verbrauchsgüter und Ausstattung'!B72)</f>
        <v/>
      </c>
      <c r="C89" s="746"/>
      <c r="D89" s="448" t="str">
        <f>IF('Verbrauchsgüter und Ausstattung'!D72="","",'Verbrauchsgüter und Ausstattung'!D72)</f>
        <v/>
      </c>
      <c r="E89" s="460" t="str">
        <f>IF('Verbrauchsgüter und Ausstattung'!E72="","",'Verbrauchsgüter und Ausstattung'!E72)</f>
        <v/>
      </c>
      <c r="F89" s="454" t="str">
        <f>E89</f>
        <v/>
      </c>
      <c r="G89" s="448" t="str">
        <f>IF(F89="","",IF(D89=(EOMONTH(D89,1)),EOMONTH(D89,F89),EOMONTH(D89,F89-1)))</f>
        <v/>
      </c>
      <c r="H89" s="412">
        <f>'Verbrauchsgüter und Ausstattung'!G72</f>
        <v>0</v>
      </c>
      <c r="I89" s="422">
        <f>H89</f>
        <v>0</v>
      </c>
      <c r="J89" s="457" t="str">
        <f>IF('Verbrauchsgüter und Ausstattung'!H72="","",'Verbrauchsgüter und Ausstattung'!H72)</f>
        <v/>
      </c>
      <c r="K89" s="414" t="str">
        <f>IF('Verbrauchsgüter und Ausstattung'!I72="","",'Verbrauchsgüter und Ausstattung'!I72)</f>
        <v/>
      </c>
      <c r="L89" s="412">
        <f>'Verbrauchsgüter und Ausstattung'!J72</f>
        <v>0</v>
      </c>
      <c r="M89" s="458">
        <f>IF(B89="",0,(I89/F89*J89*K89))</f>
        <v>0</v>
      </c>
      <c r="N89" s="458">
        <f>IF(M89="",0,(L89-M89))</f>
        <v>0</v>
      </c>
      <c r="O89" s="540"/>
      <c r="P89" s="539"/>
      <c r="Q89" s="459"/>
      <c r="R89" s="459"/>
    </row>
    <row r="90" spans="1:18" x14ac:dyDescent="0.2">
      <c r="B90" s="745" t="str">
        <f>IF('Verbrauchsgüter und Ausstattung'!B73="","",'Verbrauchsgüter und Ausstattung'!B73)</f>
        <v/>
      </c>
      <c r="C90" s="746"/>
      <c r="D90" s="448" t="str">
        <f>IF('Verbrauchsgüter und Ausstattung'!D73="","",'Verbrauchsgüter und Ausstattung'!D73)</f>
        <v/>
      </c>
      <c r="E90" s="460" t="str">
        <f>IF('Verbrauchsgüter und Ausstattung'!E73="","",'Verbrauchsgüter und Ausstattung'!E73)</f>
        <v/>
      </c>
      <c r="F90" s="454" t="str">
        <f t="shared" ref="F90:F108" si="11">E90</f>
        <v/>
      </c>
      <c r="G90" s="448" t="str">
        <f t="shared" ref="G90:G108" si="12">IF(F90="","",IF(D90=(EOMONTH(D90,1)),EOMONTH(D90,F90),EOMONTH(D90,F90-1)))</f>
        <v/>
      </c>
      <c r="H90" s="412">
        <f>'Verbrauchsgüter und Ausstattung'!G73</f>
        <v>0</v>
      </c>
      <c r="I90" s="422">
        <f t="shared" ref="I90:I108" si="13">H90</f>
        <v>0</v>
      </c>
      <c r="J90" s="457" t="str">
        <f>IF('Verbrauchsgüter und Ausstattung'!H73="","",'Verbrauchsgüter und Ausstattung'!H73)</f>
        <v/>
      </c>
      <c r="K90" s="414" t="str">
        <f>IF('Verbrauchsgüter und Ausstattung'!I73="","",'Verbrauchsgüter und Ausstattung'!I73)</f>
        <v/>
      </c>
      <c r="L90" s="412">
        <f>'Verbrauchsgüter und Ausstattung'!J73</f>
        <v>0</v>
      </c>
      <c r="M90" s="458">
        <f t="shared" ref="M90:M108" si="14">IF(B90="",0,(I90/F90*J90*K90))</f>
        <v>0</v>
      </c>
      <c r="N90" s="458">
        <f t="shared" ref="N90:N108" si="15">IF(M90="",0,(L90-M90))</f>
        <v>0</v>
      </c>
      <c r="O90" s="540"/>
      <c r="P90" s="539"/>
      <c r="Q90" s="459"/>
      <c r="R90" s="459"/>
    </row>
    <row r="91" spans="1:18" x14ac:dyDescent="0.2">
      <c r="B91" s="745" t="str">
        <f>IF('Verbrauchsgüter und Ausstattung'!B74="","",'Verbrauchsgüter und Ausstattung'!B74)</f>
        <v/>
      </c>
      <c r="C91" s="746"/>
      <c r="D91" s="448" t="str">
        <f>IF('Verbrauchsgüter und Ausstattung'!D74="","",'Verbrauchsgüter und Ausstattung'!D74)</f>
        <v/>
      </c>
      <c r="E91" s="460" t="str">
        <f>IF('Verbrauchsgüter und Ausstattung'!E74="","",'Verbrauchsgüter und Ausstattung'!E74)</f>
        <v/>
      </c>
      <c r="F91" s="454" t="str">
        <f t="shared" si="11"/>
        <v/>
      </c>
      <c r="G91" s="448" t="str">
        <f t="shared" si="12"/>
        <v/>
      </c>
      <c r="H91" s="412">
        <f>'Verbrauchsgüter und Ausstattung'!G74</f>
        <v>0</v>
      </c>
      <c r="I91" s="422">
        <f t="shared" si="13"/>
        <v>0</v>
      </c>
      <c r="J91" s="457" t="str">
        <f>IF('Verbrauchsgüter und Ausstattung'!H74="","",'Verbrauchsgüter und Ausstattung'!H74)</f>
        <v/>
      </c>
      <c r="K91" s="414" t="str">
        <f>IF('Verbrauchsgüter und Ausstattung'!I74="","",'Verbrauchsgüter und Ausstattung'!I74)</f>
        <v/>
      </c>
      <c r="L91" s="412">
        <f>'Verbrauchsgüter und Ausstattung'!J74</f>
        <v>0</v>
      </c>
      <c r="M91" s="458">
        <f t="shared" si="14"/>
        <v>0</v>
      </c>
      <c r="N91" s="458">
        <f t="shared" si="15"/>
        <v>0</v>
      </c>
      <c r="O91" s="540"/>
      <c r="P91" s="539"/>
      <c r="Q91" s="459"/>
      <c r="R91" s="459"/>
    </row>
    <row r="92" spans="1:18" x14ac:dyDescent="0.2">
      <c r="B92" s="745" t="str">
        <f>IF('Verbrauchsgüter und Ausstattung'!B75="","",'Verbrauchsgüter und Ausstattung'!B75)</f>
        <v/>
      </c>
      <c r="C92" s="746"/>
      <c r="D92" s="448" t="str">
        <f>IF('Verbrauchsgüter und Ausstattung'!D75="","",'Verbrauchsgüter und Ausstattung'!D75)</f>
        <v/>
      </c>
      <c r="E92" s="460" t="str">
        <f>IF('Verbrauchsgüter und Ausstattung'!E75="","",'Verbrauchsgüter und Ausstattung'!E75)</f>
        <v/>
      </c>
      <c r="F92" s="454" t="str">
        <f t="shared" si="11"/>
        <v/>
      </c>
      <c r="G92" s="448" t="str">
        <f t="shared" si="12"/>
        <v/>
      </c>
      <c r="H92" s="412">
        <f>'Verbrauchsgüter und Ausstattung'!G75</f>
        <v>0</v>
      </c>
      <c r="I92" s="422">
        <f t="shared" si="13"/>
        <v>0</v>
      </c>
      <c r="J92" s="457" t="str">
        <f>IF('Verbrauchsgüter und Ausstattung'!H75="","",'Verbrauchsgüter und Ausstattung'!H75)</f>
        <v/>
      </c>
      <c r="K92" s="414" t="str">
        <f>IF('Verbrauchsgüter und Ausstattung'!I75="","",'Verbrauchsgüter und Ausstattung'!I75)</f>
        <v/>
      </c>
      <c r="L92" s="412">
        <f>'Verbrauchsgüter und Ausstattung'!J75</f>
        <v>0</v>
      </c>
      <c r="M92" s="458">
        <f t="shared" si="14"/>
        <v>0</v>
      </c>
      <c r="N92" s="458">
        <f t="shared" si="15"/>
        <v>0</v>
      </c>
      <c r="O92" s="540"/>
      <c r="P92" s="539"/>
      <c r="Q92" s="459"/>
      <c r="R92" s="459"/>
    </row>
    <row r="93" spans="1:18" x14ac:dyDescent="0.2">
      <c r="B93" s="745" t="str">
        <f>IF('Verbrauchsgüter und Ausstattung'!B76="","",'Verbrauchsgüter und Ausstattung'!B76)</f>
        <v/>
      </c>
      <c r="C93" s="746"/>
      <c r="D93" s="448" t="str">
        <f>IF('Verbrauchsgüter und Ausstattung'!D76="","",'Verbrauchsgüter und Ausstattung'!D76)</f>
        <v/>
      </c>
      <c r="E93" s="460" t="str">
        <f>IF('Verbrauchsgüter und Ausstattung'!E76="","",'Verbrauchsgüter und Ausstattung'!E76)</f>
        <v/>
      </c>
      <c r="F93" s="454" t="str">
        <f t="shared" si="11"/>
        <v/>
      </c>
      <c r="G93" s="448" t="str">
        <f t="shared" si="12"/>
        <v/>
      </c>
      <c r="H93" s="412">
        <f>'Verbrauchsgüter und Ausstattung'!G76</f>
        <v>0</v>
      </c>
      <c r="I93" s="422">
        <f t="shared" si="13"/>
        <v>0</v>
      </c>
      <c r="J93" s="457" t="str">
        <f>IF('Verbrauchsgüter und Ausstattung'!H76="","",'Verbrauchsgüter und Ausstattung'!H76)</f>
        <v/>
      </c>
      <c r="K93" s="414" t="str">
        <f>IF('Verbrauchsgüter und Ausstattung'!I76="","",'Verbrauchsgüter und Ausstattung'!I76)</f>
        <v/>
      </c>
      <c r="L93" s="412">
        <f>'Verbrauchsgüter und Ausstattung'!J76</f>
        <v>0</v>
      </c>
      <c r="M93" s="458">
        <f t="shared" si="14"/>
        <v>0</v>
      </c>
      <c r="N93" s="458">
        <f t="shared" si="15"/>
        <v>0</v>
      </c>
      <c r="O93" s="540"/>
      <c r="P93" s="539"/>
      <c r="Q93" s="459"/>
      <c r="R93" s="459"/>
    </row>
    <row r="94" spans="1:18" x14ac:dyDescent="0.2">
      <c r="B94" s="745" t="str">
        <f>IF('Verbrauchsgüter und Ausstattung'!B77="","",'Verbrauchsgüter und Ausstattung'!B77)</f>
        <v/>
      </c>
      <c r="C94" s="746"/>
      <c r="D94" s="448" t="str">
        <f>IF('Verbrauchsgüter und Ausstattung'!D77="","",'Verbrauchsgüter und Ausstattung'!D77)</f>
        <v/>
      </c>
      <c r="E94" s="460" t="str">
        <f>IF('Verbrauchsgüter und Ausstattung'!E77="","",'Verbrauchsgüter und Ausstattung'!E77)</f>
        <v/>
      </c>
      <c r="F94" s="454" t="str">
        <f t="shared" si="11"/>
        <v/>
      </c>
      <c r="G94" s="448" t="str">
        <f t="shared" si="12"/>
        <v/>
      </c>
      <c r="H94" s="412">
        <f>'Verbrauchsgüter und Ausstattung'!G77</f>
        <v>0</v>
      </c>
      <c r="I94" s="422">
        <f t="shared" si="13"/>
        <v>0</v>
      </c>
      <c r="J94" s="457" t="str">
        <f>IF('Verbrauchsgüter und Ausstattung'!H77="","",'Verbrauchsgüter und Ausstattung'!H77)</f>
        <v/>
      </c>
      <c r="K94" s="414" t="str">
        <f>IF('Verbrauchsgüter und Ausstattung'!I77="","",'Verbrauchsgüter und Ausstattung'!I77)</f>
        <v/>
      </c>
      <c r="L94" s="412">
        <f>'Verbrauchsgüter und Ausstattung'!J77</f>
        <v>0</v>
      </c>
      <c r="M94" s="458">
        <f t="shared" si="14"/>
        <v>0</v>
      </c>
      <c r="N94" s="458">
        <f t="shared" si="15"/>
        <v>0</v>
      </c>
      <c r="O94" s="540"/>
      <c r="P94" s="539"/>
      <c r="Q94" s="459"/>
      <c r="R94" s="459"/>
    </row>
    <row r="95" spans="1:18" x14ac:dyDescent="0.2">
      <c r="B95" s="745" t="str">
        <f>IF('Verbrauchsgüter und Ausstattung'!B78="","",'Verbrauchsgüter und Ausstattung'!B78)</f>
        <v/>
      </c>
      <c r="C95" s="746"/>
      <c r="D95" s="448" t="str">
        <f>IF('Verbrauchsgüter und Ausstattung'!D78="","",'Verbrauchsgüter und Ausstattung'!D78)</f>
        <v/>
      </c>
      <c r="E95" s="460" t="str">
        <f>IF('Verbrauchsgüter und Ausstattung'!E78="","",'Verbrauchsgüter und Ausstattung'!E78)</f>
        <v/>
      </c>
      <c r="F95" s="454" t="str">
        <f t="shared" si="11"/>
        <v/>
      </c>
      <c r="G95" s="448" t="str">
        <f t="shared" si="12"/>
        <v/>
      </c>
      <c r="H95" s="412">
        <f>'Verbrauchsgüter und Ausstattung'!G78</f>
        <v>0</v>
      </c>
      <c r="I95" s="422">
        <f t="shared" si="13"/>
        <v>0</v>
      </c>
      <c r="J95" s="457" t="str">
        <f>IF('Verbrauchsgüter und Ausstattung'!H78="","",'Verbrauchsgüter und Ausstattung'!H78)</f>
        <v/>
      </c>
      <c r="K95" s="414" t="str">
        <f>IF('Verbrauchsgüter und Ausstattung'!I78="","",'Verbrauchsgüter und Ausstattung'!I78)</f>
        <v/>
      </c>
      <c r="L95" s="412">
        <f>'Verbrauchsgüter und Ausstattung'!J78</f>
        <v>0</v>
      </c>
      <c r="M95" s="458">
        <f t="shared" si="14"/>
        <v>0</v>
      </c>
      <c r="N95" s="458">
        <f t="shared" si="15"/>
        <v>0</v>
      </c>
      <c r="O95" s="540"/>
      <c r="P95" s="539"/>
      <c r="Q95" s="459"/>
      <c r="R95" s="459"/>
    </row>
    <row r="96" spans="1:18" x14ac:dyDescent="0.2">
      <c r="B96" s="745" t="str">
        <f>IF('Verbrauchsgüter und Ausstattung'!B79="","",'Verbrauchsgüter und Ausstattung'!B79)</f>
        <v/>
      </c>
      <c r="C96" s="746"/>
      <c r="D96" s="448" t="str">
        <f>IF('Verbrauchsgüter und Ausstattung'!D79="","",'Verbrauchsgüter und Ausstattung'!D79)</f>
        <v/>
      </c>
      <c r="E96" s="460" t="str">
        <f>IF('Verbrauchsgüter und Ausstattung'!E79="","",'Verbrauchsgüter und Ausstattung'!E79)</f>
        <v/>
      </c>
      <c r="F96" s="454" t="str">
        <f t="shared" si="11"/>
        <v/>
      </c>
      <c r="G96" s="448" t="str">
        <f t="shared" si="12"/>
        <v/>
      </c>
      <c r="H96" s="412">
        <f>'Verbrauchsgüter und Ausstattung'!G79</f>
        <v>0</v>
      </c>
      <c r="I96" s="422">
        <f t="shared" si="13"/>
        <v>0</v>
      </c>
      <c r="J96" s="457" t="str">
        <f>IF('Verbrauchsgüter und Ausstattung'!H79="","",'Verbrauchsgüter und Ausstattung'!H79)</f>
        <v/>
      </c>
      <c r="K96" s="414" t="str">
        <f>IF('Verbrauchsgüter und Ausstattung'!I79="","",'Verbrauchsgüter und Ausstattung'!I79)</f>
        <v/>
      </c>
      <c r="L96" s="412">
        <f>'Verbrauchsgüter und Ausstattung'!J79</f>
        <v>0</v>
      </c>
      <c r="M96" s="458">
        <f t="shared" si="14"/>
        <v>0</v>
      </c>
      <c r="N96" s="458">
        <f t="shared" si="15"/>
        <v>0</v>
      </c>
      <c r="O96" s="540"/>
      <c r="P96" s="539"/>
      <c r="Q96" s="459"/>
      <c r="R96" s="459"/>
    </row>
    <row r="97" spans="2:18" x14ac:dyDescent="0.2">
      <c r="B97" s="745" t="str">
        <f>IF('Verbrauchsgüter und Ausstattung'!B80="","",'Verbrauchsgüter und Ausstattung'!B80)</f>
        <v/>
      </c>
      <c r="C97" s="746"/>
      <c r="D97" s="448" t="str">
        <f>IF('Verbrauchsgüter und Ausstattung'!D80="","",'Verbrauchsgüter und Ausstattung'!D80)</f>
        <v/>
      </c>
      <c r="E97" s="460" t="str">
        <f>IF('Verbrauchsgüter und Ausstattung'!E80="","",'Verbrauchsgüter und Ausstattung'!E80)</f>
        <v/>
      </c>
      <c r="F97" s="454" t="str">
        <f t="shared" si="11"/>
        <v/>
      </c>
      <c r="G97" s="448" t="str">
        <f t="shared" si="12"/>
        <v/>
      </c>
      <c r="H97" s="412">
        <f>'Verbrauchsgüter und Ausstattung'!G80</f>
        <v>0</v>
      </c>
      <c r="I97" s="422">
        <f t="shared" si="13"/>
        <v>0</v>
      </c>
      <c r="J97" s="457" t="str">
        <f>IF('Verbrauchsgüter und Ausstattung'!H80="","",'Verbrauchsgüter und Ausstattung'!H80)</f>
        <v/>
      </c>
      <c r="K97" s="414" t="str">
        <f>IF('Verbrauchsgüter und Ausstattung'!I80="","",'Verbrauchsgüter und Ausstattung'!I80)</f>
        <v/>
      </c>
      <c r="L97" s="412">
        <f>'Verbrauchsgüter und Ausstattung'!J80</f>
        <v>0</v>
      </c>
      <c r="M97" s="458">
        <f t="shared" si="14"/>
        <v>0</v>
      </c>
      <c r="N97" s="458">
        <f t="shared" si="15"/>
        <v>0</v>
      </c>
      <c r="O97" s="540"/>
      <c r="P97" s="539"/>
      <c r="Q97" s="459"/>
      <c r="R97" s="459"/>
    </row>
    <row r="98" spans="2:18" x14ac:dyDescent="0.2">
      <c r="B98" s="745" t="str">
        <f>IF('Verbrauchsgüter und Ausstattung'!B81="","",'Verbrauchsgüter und Ausstattung'!B81)</f>
        <v/>
      </c>
      <c r="C98" s="746"/>
      <c r="D98" s="448" t="str">
        <f>IF('Verbrauchsgüter und Ausstattung'!D81="","",'Verbrauchsgüter und Ausstattung'!D81)</f>
        <v/>
      </c>
      <c r="E98" s="460" t="str">
        <f>IF('Verbrauchsgüter und Ausstattung'!E81="","",'Verbrauchsgüter und Ausstattung'!E81)</f>
        <v/>
      </c>
      <c r="F98" s="454" t="str">
        <f t="shared" si="11"/>
        <v/>
      </c>
      <c r="G98" s="448" t="str">
        <f t="shared" si="12"/>
        <v/>
      </c>
      <c r="H98" s="412">
        <f>'Verbrauchsgüter und Ausstattung'!G81</f>
        <v>0</v>
      </c>
      <c r="I98" s="422">
        <f t="shared" si="13"/>
        <v>0</v>
      </c>
      <c r="J98" s="457" t="str">
        <f>IF('Verbrauchsgüter und Ausstattung'!H81="","",'Verbrauchsgüter und Ausstattung'!H81)</f>
        <v/>
      </c>
      <c r="K98" s="414" t="str">
        <f>IF('Verbrauchsgüter und Ausstattung'!I81="","",'Verbrauchsgüter und Ausstattung'!I81)</f>
        <v/>
      </c>
      <c r="L98" s="412">
        <f>'Verbrauchsgüter und Ausstattung'!J81</f>
        <v>0</v>
      </c>
      <c r="M98" s="458">
        <f t="shared" si="14"/>
        <v>0</v>
      </c>
      <c r="N98" s="458">
        <f t="shared" si="15"/>
        <v>0</v>
      </c>
      <c r="O98" s="540"/>
      <c r="P98" s="539"/>
      <c r="Q98" s="459"/>
      <c r="R98" s="459"/>
    </row>
    <row r="99" spans="2:18" x14ac:dyDescent="0.2">
      <c r="B99" s="745" t="str">
        <f>IF('Verbrauchsgüter und Ausstattung'!B82="","",'Verbrauchsgüter und Ausstattung'!B82)</f>
        <v/>
      </c>
      <c r="C99" s="746"/>
      <c r="D99" s="448" t="str">
        <f>IF('Verbrauchsgüter und Ausstattung'!D82="","",'Verbrauchsgüter und Ausstattung'!D82)</f>
        <v/>
      </c>
      <c r="E99" s="460" t="str">
        <f>IF('Verbrauchsgüter und Ausstattung'!E82="","",'Verbrauchsgüter und Ausstattung'!E82)</f>
        <v/>
      </c>
      <c r="F99" s="454" t="str">
        <f t="shared" si="11"/>
        <v/>
      </c>
      <c r="G99" s="448" t="str">
        <f t="shared" si="12"/>
        <v/>
      </c>
      <c r="H99" s="412">
        <f>'Verbrauchsgüter und Ausstattung'!G82</f>
        <v>0</v>
      </c>
      <c r="I99" s="422">
        <f t="shared" si="13"/>
        <v>0</v>
      </c>
      <c r="J99" s="457" t="str">
        <f>IF('Verbrauchsgüter und Ausstattung'!H82="","",'Verbrauchsgüter und Ausstattung'!H82)</f>
        <v/>
      </c>
      <c r="K99" s="414" t="str">
        <f>IF('Verbrauchsgüter und Ausstattung'!I82="","",'Verbrauchsgüter und Ausstattung'!I82)</f>
        <v/>
      </c>
      <c r="L99" s="412">
        <f>'Verbrauchsgüter und Ausstattung'!J82</f>
        <v>0</v>
      </c>
      <c r="M99" s="458">
        <f t="shared" si="14"/>
        <v>0</v>
      </c>
      <c r="N99" s="458">
        <f t="shared" si="15"/>
        <v>0</v>
      </c>
      <c r="O99" s="540"/>
      <c r="P99" s="539"/>
      <c r="Q99" s="459"/>
      <c r="R99" s="459"/>
    </row>
    <row r="100" spans="2:18" x14ac:dyDescent="0.2">
      <c r="B100" s="745" t="str">
        <f>IF('Verbrauchsgüter und Ausstattung'!B83="","",'Verbrauchsgüter und Ausstattung'!B83)</f>
        <v/>
      </c>
      <c r="C100" s="746"/>
      <c r="D100" s="448" t="str">
        <f>IF('Verbrauchsgüter und Ausstattung'!D83="","",'Verbrauchsgüter und Ausstattung'!D83)</f>
        <v/>
      </c>
      <c r="E100" s="460" t="str">
        <f>IF('Verbrauchsgüter und Ausstattung'!E83="","",'Verbrauchsgüter und Ausstattung'!E83)</f>
        <v/>
      </c>
      <c r="F100" s="454" t="str">
        <f t="shared" si="11"/>
        <v/>
      </c>
      <c r="G100" s="448" t="str">
        <f t="shared" si="12"/>
        <v/>
      </c>
      <c r="H100" s="412">
        <f>'Verbrauchsgüter und Ausstattung'!G83</f>
        <v>0</v>
      </c>
      <c r="I100" s="422">
        <f t="shared" si="13"/>
        <v>0</v>
      </c>
      <c r="J100" s="457" t="str">
        <f>IF('Verbrauchsgüter und Ausstattung'!H83="","",'Verbrauchsgüter und Ausstattung'!H83)</f>
        <v/>
      </c>
      <c r="K100" s="414" t="str">
        <f>IF('Verbrauchsgüter und Ausstattung'!I83="","",'Verbrauchsgüter und Ausstattung'!I83)</f>
        <v/>
      </c>
      <c r="L100" s="412">
        <f>'Verbrauchsgüter und Ausstattung'!J83</f>
        <v>0</v>
      </c>
      <c r="M100" s="458">
        <f t="shared" si="14"/>
        <v>0</v>
      </c>
      <c r="N100" s="458">
        <f t="shared" si="15"/>
        <v>0</v>
      </c>
      <c r="O100" s="540"/>
      <c r="P100" s="539"/>
      <c r="Q100" s="459"/>
      <c r="R100" s="459"/>
    </row>
    <row r="101" spans="2:18" x14ac:dyDescent="0.2">
      <c r="B101" s="745" t="str">
        <f>IF('Verbrauchsgüter und Ausstattung'!B84="","",'Verbrauchsgüter und Ausstattung'!B84)</f>
        <v/>
      </c>
      <c r="C101" s="746"/>
      <c r="D101" s="448" t="str">
        <f>IF('Verbrauchsgüter und Ausstattung'!D84="","",'Verbrauchsgüter und Ausstattung'!D84)</f>
        <v/>
      </c>
      <c r="E101" s="460" t="str">
        <f>IF('Verbrauchsgüter und Ausstattung'!E84="","",'Verbrauchsgüter und Ausstattung'!E84)</f>
        <v/>
      </c>
      <c r="F101" s="454" t="str">
        <f t="shared" si="11"/>
        <v/>
      </c>
      <c r="G101" s="448" t="str">
        <f t="shared" si="12"/>
        <v/>
      </c>
      <c r="H101" s="412">
        <f>'Verbrauchsgüter und Ausstattung'!G84</f>
        <v>0</v>
      </c>
      <c r="I101" s="422">
        <f t="shared" si="13"/>
        <v>0</v>
      </c>
      <c r="J101" s="457" t="str">
        <f>IF('Verbrauchsgüter und Ausstattung'!H84="","",'Verbrauchsgüter und Ausstattung'!H84)</f>
        <v/>
      </c>
      <c r="K101" s="414" t="str">
        <f>IF('Verbrauchsgüter und Ausstattung'!I84="","",'Verbrauchsgüter und Ausstattung'!I84)</f>
        <v/>
      </c>
      <c r="L101" s="412">
        <f>'Verbrauchsgüter und Ausstattung'!J84</f>
        <v>0</v>
      </c>
      <c r="M101" s="458">
        <f t="shared" si="14"/>
        <v>0</v>
      </c>
      <c r="N101" s="458">
        <f t="shared" si="15"/>
        <v>0</v>
      </c>
      <c r="O101" s="540"/>
      <c r="P101" s="539"/>
      <c r="Q101" s="459"/>
      <c r="R101" s="459"/>
    </row>
    <row r="102" spans="2:18" x14ac:dyDescent="0.2">
      <c r="B102" s="745" t="str">
        <f>IF('Verbrauchsgüter und Ausstattung'!B85="","",'Verbrauchsgüter und Ausstattung'!B85)</f>
        <v/>
      </c>
      <c r="C102" s="746"/>
      <c r="D102" s="448" t="str">
        <f>IF('Verbrauchsgüter und Ausstattung'!D85="","",'Verbrauchsgüter und Ausstattung'!D85)</f>
        <v/>
      </c>
      <c r="E102" s="460" t="str">
        <f>IF('Verbrauchsgüter und Ausstattung'!E85="","",'Verbrauchsgüter und Ausstattung'!E85)</f>
        <v/>
      </c>
      <c r="F102" s="454" t="str">
        <f t="shared" si="11"/>
        <v/>
      </c>
      <c r="G102" s="448" t="str">
        <f t="shared" si="12"/>
        <v/>
      </c>
      <c r="H102" s="412">
        <f>'Verbrauchsgüter und Ausstattung'!G85</f>
        <v>0</v>
      </c>
      <c r="I102" s="422">
        <f t="shared" si="13"/>
        <v>0</v>
      </c>
      <c r="J102" s="457" t="str">
        <f>IF('Verbrauchsgüter und Ausstattung'!H85="","",'Verbrauchsgüter und Ausstattung'!H85)</f>
        <v/>
      </c>
      <c r="K102" s="414" t="str">
        <f>IF('Verbrauchsgüter und Ausstattung'!I85="","",'Verbrauchsgüter und Ausstattung'!I85)</f>
        <v/>
      </c>
      <c r="L102" s="412">
        <f>'Verbrauchsgüter und Ausstattung'!J85</f>
        <v>0</v>
      </c>
      <c r="M102" s="458">
        <f t="shared" si="14"/>
        <v>0</v>
      </c>
      <c r="N102" s="458">
        <f t="shared" si="15"/>
        <v>0</v>
      </c>
      <c r="O102" s="540"/>
      <c r="P102" s="539"/>
      <c r="Q102" s="459"/>
      <c r="R102" s="459"/>
    </row>
    <row r="103" spans="2:18" x14ac:dyDescent="0.2">
      <c r="B103" s="745" t="str">
        <f>IF('Verbrauchsgüter und Ausstattung'!B86="","",'Verbrauchsgüter und Ausstattung'!B86)</f>
        <v/>
      </c>
      <c r="C103" s="746"/>
      <c r="D103" s="448" t="str">
        <f>IF('Verbrauchsgüter und Ausstattung'!D86="","",'Verbrauchsgüter und Ausstattung'!D86)</f>
        <v/>
      </c>
      <c r="E103" s="460" t="str">
        <f>IF('Verbrauchsgüter und Ausstattung'!E86="","",'Verbrauchsgüter und Ausstattung'!E86)</f>
        <v/>
      </c>
      <c r="F103" s="454" t="str">
        <f t="shared" si="11"/>
        <v/>
      </c>
      <c r="G103" s="448" t="str">
        <f t="shared" si="12"/>
        <v/>
      </c>
      <c r="H103" s="412">
        <f>'Verbrauchsgüter und Ausstattung'!G86</f>
        <v>0</v>
      </c>
      <c r="I103" s="422">
        <f t="shared" si="13"/>
        <v>0</v>
      </c>
      <c r="J103" s="457" t="str">
        <f>IF('Verbrauchsgüter und Ausstattung'!H86="","",'Verbrauchsgüter und Ausstattung'!H86)</f>
        <v/>
      </c>
      <c r="K103" s="414" t="str">
        <f>IF('Verbrauchsgüter und Ausstattung'!I86="","",'Verbrauchsgüter und Ausstattung'!I86)</f>
        <v/>
      </c>
      <c r="L103" s="412">
        <f>'Verbrauchsgüter und Ausstattung'!J86</f>
        <v>0</v>
      </c>
      <c r="M103" s="458">
        <f t="shared" si="14"/>
        <v>0</v>
      </c>
      <c r="N103" s="458">
        <f t="shared" si="15"/>
        <v>0</v>
      </c>
      <c r="O103" s="540"/>
      <c r="P103" s="539"/>
      <c r="Q103" s="459"/>
      <c r="R103" s="459"/>
    </row>
    <row r="104" spans="2:18" x14ac:dyDescent="0.2">
      <c r="B104" s="745" t="str">
        <f>IF('Verbrauchsgüter und Ausstattung'!B87="","",'Verbrauchsgüter und Ausstattung'!B87)</f>
        <v/>
      </c>
      <c r="C104" s="746"/>
      <c r="D104" s="448" t="str">
        <f>IF('Verbrauchsgüter und Ausstattung'!D87="","",'Verbrauchsgüter und Ausstattung'!D87)</f>
        <v/>
      </c>
      <c r="E104" s="460" t="str">
        <f>IF('Verbrauchsgüter und Ausstattung'!E87="","",'Verbrauchsgüter und Ausstattung'!E87)</f>
        <v/>
      </c>
      <c r="F104" s="454" t="str">
        <f t="shared" si="11"/>
        <v/>
      </c>
      <c r="G104" s="448" t="str">
        <f t="shared" si="12"/>
        <v/>
      </c>
      <c r="H104" s="412">
        <f>'Verbrauchsgüter und Ausstattung'!G87</f>
        <v>0</v>
      </c>
      <c r="I104" s="422">
        <f t="shared" si="13"/>
        <v>0</v>
      </c>
      <c r="J104" s="457" t="str">
        <f>IF('Verbrauchsgüter und Ausstattung'!H87="","",'Verbrauchsgüter und Ausstattung'!H87)</f>
        <v/>
      </c>
      <c r="K104" s="414" t="str">
        <f>IF('Verbrauchsgüter und Ausstattung'!I87="","",'Verbrauchsgüter und Ausstattung'!I87)</f>
        <v/>
      </c>
      <c r="L104" s="412">
        <f>'Verbrauchsgüter und Ausstattung'!J87</f>
        <v>0</v>
      </c>
      <c r="M104" s="458">
        <f t="shared" si="14"/>
        <v>0</v>
      </c>
      <c r="N104" s="458">
        <f t="shared" si="15"/>
        <v>0</v>
      </c>
      <c r="O104" s="540"/>
      <c r="P104" s="539"/>
      <c r="Q104" s="459"/>
      <c r="R104" s="459"/>
    </row>
    <row r="105" spans="2:18" x14ac:dyDescent="0.2">
      <c r="B105" s="745" t="str">
        <f>IF('Verbrauchsgüter und Ausstattung'!B88="","",'Verbrauchsgüter und Ausstattung'!B88)</f>
        <v/>
      </c>
      <c r="C105" s="746"/>
      <c r="D105" s="448" t="str">
        <f>IF('Verbrauchsgüter und Ausstattung'!D88="","",'Verbrauchsgüter und Ausstattung'!D88)</f>
        <v/>
      </c>
      <c r="E105" s="460" t="str">
        <f>IF('Verbrauchsgüter und Ausstattung'!E88="","",'Verbrauchsgüter und Ausstattung'!E88)</f>
        <v/>
      </c>
      <c r="F105" s="454" t="str">
        <f t="shared" si="11"/>
        <v/>
      </c>
      <c r="G105" s="448" t="str">
        <f t="shared" si="12"/>
        <v/>
      </c>
      <c r="H105" s="412">
        <f>'Verbrauchsgüter und Ausstattung'!G88</f>
        <v>0</v>
      </c>
      <c r="I105" s="422">
        <f t="shared" si="13"/>
        <v>0</v>
      </c>
      <c r="J105" s="457" t="str">
        <f>IF('Verbrauchsgüter und Ausstattung'!H88="","",'Verbrauchsgüter und Ausstattung'!H88)</f>
        <v/>
      </c>
      <c r="K105" s="414" t="str">
        <f>IF('Verbrauchsgüter und Ausstattung'!I88="","",'Verbrauchsgüter und Ausstattung'!I88)</f>
        <v/>
      </c>
      <c r="L105" s="412">
        <f>'Verbrauchsgüter und Ausstattung'!J88</f>
        <v>0</v>
      </c>
      <c r="M105" s="458">
        <f t="shared" si="14"/>
        <v>0</v>
      </c>
      <c r="N105" s="458">
        <f t="shared" si="15"/>
        <v>0</v>
      </c>
      <c r="O105" s="540"/>
      <c r="P105" s="539"/>
      <c r="Q105" s="459"/>
      <c r="R105" s="459"/>
    </row>
    <row r="106" spans="2:18" x14ac:dyDescent="0.2">
      <c r="B106" s="745" t="str">
        <f>IF('Verbrauchsgüter und Ausstattung'!B89="","",'Verbrauchsgüter und Ausstattung'!B89)</f>
        <v/>
      </c>
      <c r="C106" s="746"/>
      <c r="D106" s="448" t="str">
        <f>IF('Verbrauchsgüter und Ausstattung'!D89="","",'Verbrauchsgüter und Ausstattung'!D89)</f>
        <v/>
      </c>
      <c r="E106" s="460" t="str">
        <f>IF('Verbrauchsgüter und Ausstattung'!E89="","",'Verbrauchsgüter und Ausstattung'!E89)</f>
        <v/>
      </c>
      <c r="F106" s="454" t="str">
        <f t="shared" si="11"/>
        <v/>
      </c>
      <c r="G106" s="448" t="str">
        <f t="shared" si="12"/>
        <v/>
      </c>
      <c r="H106" s="412">
        <f>'Verbrauchsgüter und Ausstattung'!G89</f>
        <v>0</v>
      </c>
      <c r="I106" s="422">
        <f t="shared" si="13"/>
        <v>0</v>
      </c>
      <c r="J106" s="457" t="str">
        <f>IF('Verbrauchsgüter und Ausstattung'!H89="","",'Verbrauchsgüter und Ausstattung'!H89)</f>
        <v/>
      </c>
      <c r="K106" s="414" t="str">
        <f>IF('Verbrauchsgüter und Ausstattung'!I89="","",'Verbrauchsgüter und Ausstattung'!I89)</f>
        <v/>
      </c>
      <c r="L106" s="412">
        <f>'Verbrauchsgüter und Ausstattung'!J89</f>
        <v>0</v>
      </c>
      <c r="M106" s="458">
        <f t="shared" si="14"/>
        <v>0</v>
      </c>
      <c r="N106" s="458">
        <f t="shared" si="15"/>
        <v>0</v>
      </c>
      <c r="O106" s="540"/>
      <c r="P106" s="539"/>
      <c r="Q106" s="459"/>
      <c r="R106" s="459"/>
    </row>
    <row r="107" spans="2:18" x14ac:dyDescent="0.2">
      <c r="B107" s="745" t="str">
        <f>IF('Verbrauchsgüter und Ausstattung'!B90="","",'Verbrauchsgüter und Ausstattung'!B90)</f>
        <v/>
      </c>
      <c r="C107" s="746"/>
      <c r="D107" s="448" t="str">
        <f>IF('Verbrauchsgüter und Ausstattung'!D90="","",'Verbrauchsgüter und Ausstattung'!D90)</f>
        <v/>
      </c>
      <c r="E107" s="460" t="str">
        <f>IF('Verbrauchsgüter und Ausstattung'!E90="","",'Verbrauchsgüter und Ausstattung'!E90)</f>
        <v/>
      </c>
      <c r="F107" s="454" t="str">
        <f t="shared" si="11"/>
        <v/>
      </c>
      <c r="G107" s="448" t="str">
        <f t="shared" si="12"/>
        <v/>
      </c>
      <c r="H107" s="412">
        <f>'Verbrauchsgüter und Ausstattung'!G90</f>
        <v>0</v>
      </c>
      <c r="I107" s="422">
        <f t="shared" si="13"/>
        <v>0</v>
      </c>
      <c r="J107" s="457" t="str">
        <f>IF('Verbrauchsgüter und Ausstattung'!H90="","",'Verbrauchsgüter und Ausstattung'!H90)</f>
        <v/>
      </c>
      <c r="K107" s="414" t="str">
        <f>IF('Verbrauchsgüter und Ausstattung'!I90="","",'Verbrauchsgüter und Ausstattung'!I90)</f>
        <v/>
      </c>
      <c r="L107" s="412">
        <f>'Verbrauchsgüter und Ausstattung'!J90</f>
        <v>0</v>
      </c>
      <c r="M107" s="458">
        <f t="shared" si="14"/>
        <v>0</v>
      </c>
      <c r="N107" s="458">
        <f t="shared" si="15"/>
        <v>0</v>
      </c>
      <c r="O107" s="540"/>
      <c r="P107" s="539"/>
      <c r="Q107" s="459"/>
      <c r="R107" s="459"/>
    </row>
    <row r="108" spans="2:18" x14ac:dyDescent="0.2">
      <c r="B108" s="745" t="str">
        <f>IF('Verbrauchsgüter und Ausstattung'!B91="","",'Verbrauchsgüter und Ausstattung'!B91)</f>
        <v/>
      </c>
      <c r="C108" s="746"/>
      <c r="D108" s="448" t="str">
        <f>IF('Verbrauchsgüter und Ausstattung'!D91="","",'Verbrauchsgüter und Ausstattung'!D91)</f>
        <v/>
      </c>
      <c r="E108" s="460" t="str">
        <f>IF('Verbrauchsgüter und Ausstattung'!E91="","",'Verbrauchsgüter und Ausstattung'!E91)</f>
        <v/>
      </c>
      <c r="F108" s="454" t="str">
        <f t="shared" si="11"/>
        <v/>
      </c>
      <c r="G108" s="448" t="str">
        <f t="shared" si="12"/>
        <v/>
      </c>
      <c r="H108" s="412">
        <f>'Verbrauchsgüter und Ausstattung'!G91</f>
        <v>0</v>
      </c>
      <c r="I108" s="422">
        <f t="shared" si="13"/>
        <v>0</v>
      </c>
      <c r="J108" s="457" t="str">
        <f>IF('Verbrauchsgüter und Ausstattung'!H91="","",'Verbrauchsgüter und Ausstattung'!H91)</f>
        <v/>
      </c>
      <c r="K108" s="414" t="str">
        <f>IF('Verbrauchsgüter und Ausstattung'!I91="","",'Verbrauchsgüter und Ausstattung'!I91)</f>
        <v/>
      </c>
      <c r="L108" s="412">
        <f>'Verbrauchsgüter und Ausstattung'!J91</f>
        <v>0</v>
      </c>
      <c r="M108" s="458">
        <f t="shared" si="14"/>
        <v>0</v>
      </c>
      <c r="N108" s="458">
        <f t="shared" si="15"/>
        <v>0</v>
      </c>
      <c r="O108" s="540"/>
      <c r="P108" s="539"/>
      <c r="Q108" s="459"/>
      <c r="R108" s="459"/>
    </row>
    <row r="109" spans="2:18" x14ac:dyDescent="0.2">
      <c r="K109" s="446" t="s">
        <v>111</v>
      </c>
      <c r="L109" s="412">
        <f>SUM(L89:L108)</f>
        <v>0</v>
      </c>
      <c r="M109" s="431">
        <f>SUM(M89:M108)</f>
        <v>0</v>
      </c>
      <c r="N109" s="461">
        <f>SUM(N89:N108)</f>
        <v>0</v>
      </c>
    </row>
    <row r="111" spans="2:18" s="532" customFormat="1" x14ac:dyDescent="0.2">
      <c r="B111" s="573" t="s">
        <v>481</v>
      </c>
      <c r="C111" s="574"/>
      <c r="D111" s="574"/>
      <c r="E111" s="574"/>
      <c r="F111" s="574"/>
      <c r="G111" s="574"/>
      <c r="H111" s="574"/>
      <c r="I111" s="574"/>
      <c r="J111" s="574"/>
      <c r="K111" s="574"/>
      <c r="L111" s="574"/>
      <c r="M111" s="575"/>
    </row>
    <row r="112" spans="2:18" s="532" customFormat="1" x14ac:dyDescent="0.2">
      <c r="B112" s="576"/>
      <c r="C112" s="577"/>
      <c r="D112" s="577"/>
      <c r="E112" s="577"/>
      <c r="F112" s="577"/>
      <c r="G112" s="577"/>
      <c r="H112" s="577"/>
      <c r="I112" s="577"/>
      <c r="J112" s="577"/>
      <c r="K112" s="577"/>
      <c r="L112" s="577"/>
      <c r="M112" s="578"/>
    </row>
    <row r="113" spans="2:16" s="532" customFormat="1" x14ac:dyDescent="0.2">
      <c r="B113" s="579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1"/>
    </row>
    <row r="114" spans="2:16" s="532" customFormat="1" x14ac:dyDescent="0.2">
      <c r="B114" s="579"/>
      <c r="C114" s="580"/>
      <c r="D114" s="580"/>
      <c r="E114" s="580"/>
      <c r="F114" s="580"/>
      <c r="G114" s="580"/>
      <c r="H114" s="580"/>
      <c r="I114" s="580"/>
      <c r="J114" s="580"/>
      <c r="K114" s="580"/>
      <c r="L114" s="580"/>
      <c r="M114" s="581"/>
    </row>
    <row r="115" spans="2:16" s="532" customFormat="1" x14ac:dyDescent="0.2">
      <c r="B115" s="579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1"/>
    </row>
    <row r="116" spans="2:16" x14ac:dyDescent="0.2">
      <c r="B116" s="582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4"/>
    </row>
    <row r="117" spans="2:16" s="533" customFormat="1" x14ac:dyDescent="0.2">
      <c r="B117" s="524"/>
      <c r="C117" s="524"/>
      <c r="D117" s="524"/>
      <c r="E117" s="524"/>
      <c r="F117" s="524"/>
      <c r="G117" s="524"/>
      <c r="H117" s="524"/>
      <c r="I117" s="524"/>
      <c r="J117" s="524"/>
      <c r="K117" s="524"/>
      <c r="L117" s="524"/>
      <c r="M117" s="523"/>
    </row>
    <row r="118" spans="2:16" x14ac:dyDescent="0.2">
      <c r="M118" s="590" t="s">
        <v>83</v>
      </c>
      <c r="N118" s="590"/>
      <c r="O118" s="591">
        <f>SUM(J43,M76,M109)</f>
        <v>0</v>
      </c>
      <c r="P118" s="590"/>
    </row>
  </sheetData>
  <sheetProtection password="C483" sheet="1" objects="1" scenarios="1" selectLockedCells="1"/>
  <mergeCells count="97">
    <mergeCell ref="B45:M45"/>
    <mergeCell ref="B46:M50"/>
    <mergeCell ref="B78:M78"/>
    <mergeCell ref="B79:M83"/>
    <mergeCell ref="B5:C5"/>
    <mergeCell ref="D5:F5"/>
    <mergeCell ref="H5:I5"/>
    <mergeCell ref="J5:L5"/>
    <mergeCell ref="B6:C6"/>
    <mergeCell ref="D6:F6"/>
    <mergeCell ref="H6:I6"/>
    <mergeCell ref="J6:L6"/>
    <mergeCell ref="B7:C7"/>
    <mergeCell ref="D7:F7"/>
    <mergeCell ref="H7:I7"/>
    <mergeCell ref="J7:L7"/>
    <mergeCell ref="B12:C12"/>
    <mergeCell ref="B16:C16"/>
    <mergeCell ref="B17:C17"/>
    <mergeCell ref="B18:C18"/>
    <mergeCell ref="B13:C13"/>
    <mergeCell ref="B14:C14"/>
    <mergeCell ref="B15:C15"/>
    <mergeCell ref="B22:C22"/>
    <mergeCell ref="B23:C23"/>
    <mergeCell ref="B24:C24"/>
    <mergeCell ref="B19:C19"/>
    <mergeCell ref="B20:C20"/>
    <mergeCell ref="B21:C21"/>
    <mergeCell ref="B28:C28"/>
    <mergeCell ref="B29:C29"/>
    <mergeCell ref="B30:C30"/>
    <mergeCell ref="B25:C25"/>
    <mergeCell ref="B26:C26"/>
    <mergeCell ref="B27:C27"/>
    <mergeCell ref="B34:C34"/>
    <mergeCell ref="B35:C35"/>
    <mergeCell ref="B36:C36"/>
    <mergeCell ref="B31:C31"/>
    <mergeCell ref="B32:C32"/>
    <mergeCell ref="B33:C33"/>
    <mergeCell ref="B40:C40"/>
    <mergeCell ref="B41:C41"/>
    <mergeCell ref="B42:C42"/>
    <mergeCell ref="B37:C37"/>
    <mergeCell ref="B38:C38"/>
    <mergeCell ref="B39:C39"/>
    <mergeCell ref="B64:C64"/>
    <mergeCell ref="B65:C65"/>
    <mergeCell ref="B66:C66"/>
    <mergeCell ref="B61:C61"/>
    <mergeCell ref="B62:C62"/>
    <mergeCell ref="B63:C63"/>
    <mergeCell ref="B58:C58"/>
    <mergeCell ref="B59:C59"/>
    <mergeCell ref="B60:C60"/>
    <mergeCell ref="B55:C55"/>
    <mergeCell ref="B56:C56"/>
    <mergeCell ref="B57:C57"/>
    <mergeCell ref="B70:C70"/>
    <mergeCell ref="B71:C71"/>
    <mergeCell ref="B72:C72"/>
    <mergeCell ref="B67:C67"/>
    <mergeCell ref="B68:C68"/>
    <mergeCell ref="B69:C69"/>
    <mergeCell ref="B88:C88"/>
    <mergeCell ref="B89:C89"/>
    <mergeCell ref="B97:C97"/>
    <mergeCell ref="B98:C98"/>
    <mergeCell ref="O118:P118"/>
    <mergeCell ref="B106:C106"/>
    <mergeCell ref="B107:C107"/>
    <mergeCell ref="B108:C108"/>
    <mergeCell ref="B111:M111"/>
    <mergeCell ref="B112:M116"/>
    <mergeCell ref="B99:C99"/>
    <mergeCell ref="B96:C96"/>
    <mergeCell ref="B91:C91"/>
    <mergeCell ref="B92:C92"/>
    <mergeCell ref="B93:C93"/>
    <mergeCell ref="B95:C95"/>
    <mergeCell ref="A2:F2"/>
    <mergeCell ref="A10:J10"/>
    <mergeCell ref="A53:H53"/>
    <mergeCell ref="A86:I86"/>
    <mergeCell ref="M118:N118"/>
    <mergeCell ref="B103:C103"/>
    <mergeCell ref="B104:C104"/>
    <mergeCell ref="B105:C105"/>
    <mergeCell ref="B101:C101"/>
    <mergeCell ref="B102:C102"/>
    <mergeCell ref="B100:C100"/>
    <mergeCell ref="B90:C90"/>
    <mergeCell ref="B73:C73"/>
    <mergeCell ref="B74:C74"/>
    <mergeCell ref="B75:C75"/>
    <mergeCell ref="B94:C94"/>
  </mergeCells>
  <dataValidations count="2">
    <dataValidation type="decimal" operator="greaterThanOrEqual" allowBlank="1" showInputMessage="1" showErrorMessage="1" sqref="F13:G42">
      <formula1>0</formula1>
    </dataValidation>
    <dataValidation operator="greaterThanOrEqual" allowBlank="1" showInputMessage="1" showErrorMessage="1" sqref="D13:E42 K89:K108"/>
  </dataValidations>
  <pageMargins left="0.7" right="0.7" top="0.78740157499999996" bottom="0.78740157499999996" header="0.3" footer="0.3"/>
  <pageSetup paperSize="9" scale="45" orientation="landscape" r:id="rId1"/>
  <rowBreaks count="2" manualBreakCount="2">
    <brk id="51" max="17" man="1"/>
    <brk id="85" max="16383" man="1"/>
  </rowBreaks>
  <ignoredErrors>
    <ignoredError sqref="F13:F42" formula="1"/>
    <ignoredError sqref="K89:K108 I89:I108 F89:F108 H56:H75 K56:K75 G13:G42 E13:E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Durchschnittssätze!$F$58:$F$60</xm:f>
          </x14:formula1>
          <xm:sqref>M13:M42 P56:P75 P89:P108</xm:sqref>
        </x14:dataValidation>
        <x14:dataValidation type="list" allowBlank="1" showInputMessage="1" showErrorMessage="1">
          <x14:formula1>
            <xm:f>Durchschnittssätze!$F$66:$F$70</xm:f>
          </x14:formula1>
          <xm:sqref>L13:L42 O56:O75 O89:O108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2:H46"/>
  <sheetViews>
    <sheetView showGridLines="0" zoomScaleNormal="100" workbookViewId="0">
      <selection activeCell="B38" sqref="B38:H46"/>
    </sheetView>
  </sheetViews>
  <sheetFormatPr baseColWidth="10" defaultRowHeight="14.25" x14ac:dyDescent="0.2"/>
  <cols>
    <col min="1" max="1" width="3.875" style="333" customWidth="1"/>
    <col min="2" max="2" width="11" style="333"/>
    <col min="3" max="3" width="18" style="333" customWidth="1"/>
    <col min="4" max="4" width="14.75" style="333" customWidth="1"/>
    <col min="5" max="16384" width="11" style="333"/>
  </cols>
  <sheetData>
    <row r="2" spans="1:7" ht="15" x14ac:dyDescent="0.25">
      <c r="A2" s="735" t="s">
        <v>86</v>
      </c>
      <c r="B2" s="735"/>
      <c r="C2" s="735"/>
    </row>
    <row r="4" spans="1:7" x14ac:dyDescent="0.2">
      <c r="B4" s="768" t="s">
        <v>87</v>
      </c>
      <c r="C4" s="768"/>
      <c r="D4" s="412">
        <f>SUM('Bildungs- und Beratungspersonal'!O28,'Bildungs- und Beratungspersonal'!O60,'Bildungs- und Beratungspersonal'!F84)</f>
        <v>0</v>
      </c>
    </row>
    <row r="5" spans="1:7" x14ac:dyDescent="0.2">
      <c r="B5" s="768" t="s">
        <v>88</v>
      </c>
      <c r="C5" s="768"/>
      <c r="D5" s="412">
        <f>'Bildungs- und Beratungspersonal'!F105</f>
        <v>0</v>
      </c>
    </row>
    <row r="6" spans="1:7" x14ac:dyDescent="0.2">
      <c r="B6" s="768" t="s">
        <v>495</v>
      </c>
      <c r="C6" s="768"/>
      <c r="D6" s="412">
        <f>'Vergütungen der Teilnehmenden'!K62</f>
        <v>0</v>
      </c>
    </row>
    <row r="7" spans="1:7" x14ac:dyDescent="0.2">
      <c r="B7" s="768" t="s">
        <v>82</v>
      </c>
      <c r="C7" s="768"/>
      <c r="D7" s="412">
        <f>'Verbrauchsgüter und Ausstattung'!O95</f>
        <v>0</v>
      </c>
    </row>
    <row r="8" spans="1:7" x14ac:dyDescent="0.2">
      <c r="B8" s="462"/>
      <c r="C8" s="463"/>
      <c r="D8" s="464"/>
    </row>
    <row r="9" spans="1:7" x14ac:dyDescent="0.2">
      <c r="B9" s="465"/>
      <c r="C9" s="466" t="s">
        <v>25</v>
      </c>
      <c r="D9" s="467">
        <f>SUM(D4:D8)</f>
        <v>0</v>
      </c>
    </row>
    <row r="10" spans="1:7" x14ac:dyDescent="0.2">
      <c r="B10" s="468"/>
      <c r="C10" s="469"/>
      <c r="D10" s="470"/>
    </row>
    <row r="11" spans="1:7" x14ac:dyDescent="0.2">
      <c r="B11" s="392" t="s">
        <v>494</v>
      </c>
      <c r="C11" s="392"/>
      <c r="D11" s="431">
        <f>ROUND(SUM(D9-D5-D6)*0.2,2)</f>
        <v>0</v>
      </c>
    </row>
    <row r="13" spans="1:7" x14ac:dyDescent="0.2">
      <c r="B13" s="700" t="s">
        <v>470</v>
      </c>
      <c r="C13" s="700"/>
      <c r="D13" s="450">
        <v>0</v>
      </c>
    </row>
    <row r="15" spans="1:7" x14ac:dyDescent="0.2">
      <c r="B15" s="750" t="s">
        <v>90</v>
      </c>
      <c r="C15" s="751"/>
      <c r="D15" s="748">
        <f>SUM(D9+D11-D13)</f>
        <v>0</v>
      </c>
      <c r="E15" s="533"/>
      <c r="F15" s="533"/>
      <c r="G15" s="533"/>
    </row>
    <row r="16" spans="1:7" x14ac:dyDescent="0.2">
      <c r="B16" s="752"/>
      <c r="C16" s="753"/>
      <c r="D16" s="749"/>
      <c r="E16" s="533"/>
      <c r="F16" s="533"/>
      <c r="G16" s="533"/>
    </row>
    <row r="19" spans="1:8" ht="15" x14ac:dyDescent="0.25">
      <c r="A19" s="735" t="s">
        <v>486</v>
      </c>
      <c r="B19" s="735"/>
      <c r="C19" s="735"/>
    </row>
    <row r="21" spans="1:8" ht="18.75" customHeight="1" x14ac:dyDescent="0.2">
      <c r="B21" s="757" t="s">
        <v>91</v>
      </c>
      <c r="C21" s="758"/>
      <c r="D21" s="758"/>
      <c r="E21" s="758"/>
      <c r="F21" s="759"/>
      <c r="G21" s="761">
        <f>SUM(G22,G23,G24,G25)</f>
        <v>0</v>
      </c>
      <c r="H21" s="761"/>
    </row>
    <row r="22" spans="1:8" x14ac:dyDescent="0.2">
      <c r="B22" s="764" t="s">
        <v>92</v>
      </c>
      <c r="C22" s="765"/>
      <c r="D22" s="765"/>
      <c r="E22" s="765"/>
      <c r="F22" s="766"/>
      <c r="G22" s="767">
        <v>0</v>
      </c>
      <c r="H22" s="767"/>
    </row>
    <row r="23" spans="1:8" x14ac:dyDescent="0.2">
      <c r="B23" s="764" t="s">
        <v>93</v>
      </c>
      <c r="C23" s="765"/>
      <c r="D23" s="765"/>
      <c r="E23" s="765"/>
      <c r="F23" s="766"/>
      <c r="G23" s="767">
        <v>0</v>
      </c>
      <c r="H23" s="767"/>
    </row>
    <row r="24" spans="1:8" x14ac:dyDescent="0.2">
      <c r="B24" s="764" t="s">
        <v>94</v>
      </c>
      <c r="C24" s="765"/>
      <c r="D24" s="765"/>
      <c r="E24" s="765"/>
      <c r="F24" s="766"/>
      <c r="G24" s="767">
        <v>0</v>
      </c>
      <c r="H24" s="767"/>
    </row>
    <row r="25" spans="1:8" x14ac:dyDescent="0.2">
      <c r="B25" s="764" t="s">
        <v>474</v>
      </c>
      <c r="C25" s="765"/>
      <c r="D25" s="765"/>
      <c r="E25" s="765"/>
      <c r="F25" s="766"/>
      <c r="G25" s="767">
        <v>0</v>
      </c>
      <c r="H25" s="767"/>
    </row>
    <row r="26" spans="1:8" x14ac:dyDescent="0.2">
      <c r="B26" s="405"/>
      <c r="C26" s="405"/>
      <c r="D26" s="405"/>
      <c r="E26" s="405"/>
      <c r="F26" s="405"/>
      <c r="G26" s="760"/>
      <c r="H26" s="760"/>
    </row>
    <row r="27" spans="1:8" ht="18.75" customHeight="1" x14ac:dyDescent="0.2">
      <c r="B27" s="757" t="s">
        <v>96</v>
      </c>
      <c r="C27" s="758"/>
      <c r="D27" s="758"/>
      <c r="E27" s="758"/>
      <c r="F27" s="759"/>
      <c r="G27" s="761">
        <f>SUM(G28,G29,G30,G31)</f>
        <v>0</v>
      </c>
      <c r="H27" s="761"/>
    </row>
    <row r="28" spans="1:8" x14ac:dyDescent="0.2">
      <c r="B28" s="764" t="s">
        <v>99</v>
      </c>
      <c r="C28" s="765"/>
      <c r="D28" s="765"/>
      <c r="E28" s="765"/>
      <c r="F28" s="766"/>
      <c r="G28" s="767">
        <v>0</v>
      </c>
      <c r="H28" s="767"/>
    </row>
    <row r="29" spans="1:8" x14ac:dyDescent="0.2">
      <c r="B29" s="764" t="s">
        <v>97</v>
      </c>
      <c r="C29" s="765"/>
      <c r="D29" s="765"/>
      <c r="E29" s="765"/>
      <c r="F29" s="766"/>
      <c r="G29" s="767">
        <v>0</v>
      </c>
      <c r="H29" s="767"/>
    </row>
    <row r="30" spans="1:8" x14ac:dyDescent="0.2">
      <c r="B30" s="764" t="s">
        <v>98</v>
      </c>
      <c r="C30" s="765"/>
      <c r="D30" s="765"/>
      <c r="E30" s="765"/>
      <c r="F30" s="766"/>
      <c r="G30" s="767">
        <v>0</v>
      </c>
      <c r="H30" s="767"/>
    </row>
    <row r="31" spans="1:8" x14ac:dyDescent="0.2">
      <c r="B31" s="768" t="s">
        <v>100</v>
      </c>
      <c r="C31" s="768"/>
      <c r="D31" s="768"/>
      <c r="E31" s="768"/>
      <c r="F31" s="768"/>
      <c r="G31" s="767">
        <v>0</v>
      </c>
      <c r="H31" s="767"/>
    </row>
    <row r="33" spans="2:8" x14ac:dyDescent="0.2">
      <c r="E33" s="762" t="s">
        <v>101</v>
      </c>
      <c r="F33" s="762"/>
      <c r="G33" s="748">
        <f>SUM(G21+G27)</f>
        <v>0</v>
      </c>
      <c r="H33" s="748"/>
    </row>
    <row r="34" spans="2:8" x14ac:dyDescent="0.2">
      <c r="E34" s="763"/>
      <c r="F34" s="763"/>
      <c r="G34" s="749"/>
      <c r="H34" s="749"/>
    </row>
    <row r="37" spans="2:8" x14ac:dyDescent="0.2">
      <c r="B37" s="754" t="s">
        <v>47</v>
      </c>
      <c r="C37" s="755"/>
      <c r="D37" s="755"/>
      <c r="E37" s="755"/>
      <c r="F37" s="755"/>
      <c r="G37" s="755"/>
      <c r="H37" s="756"/>
    </row>
    <row r="38" spans="2:8" x14ac:dyDescent="0.2">
      <c r="B38" s="592"/>
      <c r="C38" s="593"/>
      <c r="D38" s="593"/>
      <c r="E38" s="593"/>
      <c r="F38" s="593"/>
      <c r="G38" s="593"/>
      <c r="H38" s="594"/>
    </row>
    <row r="39" spans="2:8" x14ac:dyDescent="0.2">
      <c r="B39" s="595"/>
      <c r="C39" s="596"/>
      <c r="D39" s="596"/>
      <c r="E39" s="596"/>
      <c r="F39" s="596"/>
      <c r="G39" s="596"/>
      <c r="H39" s="597"/>
    </row>
    <row r="40" spans="2:8" x14ac:dyDescent="0.2">
      <c r="B40" s="595"/>
      <c r="C40" s="596"/>
      <c r="D40" s="596"/>
      <c r="E40" s="596"/>
      <c r="F40" s="596"/>
      <c r="G40" s="596"/>
      <c r="H40" s="597"/>
    </row>
    <row r="41" spans="2:8" x14ac:dyDescent="0.2">
      <c r="B41" s="595"/>
      <c r="C41" s="596"/>
      <c r="D41" s="596"/>
      <c r="E41" s="596"/>
      <c r="F41" s="596"/>
      <c r="G41" s="596"/>
      <c r="H41" s="597"/>
    </row>
    <row r="42" spans="2:8" x14ac:dyDescent="0.2">
      <c r="B42" s="595"/>
      <c r="C42" s="596"/>
      <c r="D42" s="596"/>
      <c r="E42" s="596"/>
      <c r="F42" s="596"/>
      <c r="G42" s="596"/>
      <c r="H42" s="597"/>
    </row>
    <row r="43" spans="2:8" x14ac:dyDescent="0.2">
      <c r="B43" s="595"/>
      <c r="C43" s="596"/>
      <c r="D43" s="596"/>
      <c r="E43" s="596"/>
      <c r="F43" s="596"/>
      <c r="G43" s="596"/>
      <c r="H43" s="597"/>
    </row>
    <row r="44" spans="2:8" x14ac:dyDescent="0.2">
      <c r="B44" s="595"/>
      <c r="C44" s="596"/>
      <c r="D44" s="596"/>
      <c r="E44" s="596"/>
      <c r="F44" s="596"/>
      <c r="G44" s="596"/>
      <c r="H44" s="597"/>
    </row>
    <row r="45" spans="2:8" x14ac:dyDescent="0.2">
      <c r="B45" s="595"/>
      <c r="C45" s="596"/>
      <c r="D45" s="596"/>
      <c r="E45" s="596"/>
      <c r="F45" s="596"/>
      <c r="G45" s="596"/>
      <c r="H45" s="597"/>
    </row>
    <row r="46" spans="2:8" x14ac:dyDescent="0.2">
      <c r="B46" s="598"/>
      <c r="C46" s="599"/>
      <c r="D46" s="599"/>
      <c r="E46" s="599"/>
      <c r="F46" s="599"/>
      <c r="G46" s="599"/>
      <c r="H46" s="600"/>
    </row>
  </sheetData>
  <sheetProtection password="C483" sheet="1" objects="1" scenarios="1" selectLockedCells="1"/>
  <mergeCells count="34">
    <mergeCell ref="B22:F22"/>
    <mergeCell ref="B23:F23"/>
    <mergeCell ref="B24:F24"/>
    <mergeCell ref="G23:H23"/>
    <mergeCell ref="B38:H46"/>
    <mergeCell ref="B27:F27"/>
    <mergeCell ref="G26:H26"/>
    <mergeCell ref="G27:H27"/>
    <mergeCell ref="E33:F34"/>
    <mergeCell ref="G33:H34"/>
    <mergeCell ref="B28:F28"/>
    <mergeCell ref="B29:F29"/>
    <mergeCell ref="B30:F30"/>
    <mergeCell ref="G28:H28"/>
    <mergeCell ref="G30:H30"/>
    <mergeCell ref="G31:H31"/>
    <mergeCell ref="B31:F31"/>
    <mergeCell ref="G29:H29"/>
    <mergeCell ref="D15:D16"/>
    <mergeCell ref="B15:C16"/>
    <mergeCell ref="A2:C2"/>
    <mergeCell ref="A19:C19"/>
    <mergeCell ref="B37:H37"/>
    <mergeCell ref="B4:C4"/>
    <mergeCell ref="B5:C5"/>
    <mergeCell ref="B6:C6"/>
    <mergeCell ref="B7:C7"/>
    <mergeCell ref="B13:C13"/>
    <mergeCell ref="G24:H24"/>
    <mergeCell ref="G25:H25"/>
    <mergeCell ref="B25:F25"/>
    <mergeCell ref="G21:H21"/>
    <mergeCell ref="G22:H22"/>
    <mergeCell ref="B21:F21"/>
  </mergeCells>
  <dataValidations count="1">
    <dataValidation type="decimal" operator="greaterThanOrEqual" allowBlank="1" showInputMessage="1" showErrorMessage="1" sqref="G28:H31 G22:H25">
      <formula1>0</formula1>
    </dataValidation>
  </dataValidations>
  <pageMargins left="0.7" right="0.7" top="0.78740157499999996" bottom="0.78740157499999996" header="0.3" footer="0.3"/>
  <pageSetup paperSize="9" scale="52" orientation="landscape" r:id="rId1"/>
  <headerFooter>
    <oddFooter>&amp;L&amp;8Investitions- und Förderbank Niedersachsen - NBank
Günther-Wagner-Allee 12 - 16 
30177 Hannover
Telefon: 0511.30031-333  Telefax: 0511.30031-11333  beratung@nbank.de  www.nbank.de&amp;R&amp;8Projektkalkulation QuA Version 1.0 (12.02.2016)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2:L57"/>
  <sheetViews>
    <sheetView showGridLines="0" zoomScaleNormal="100" workbookViewId="0">
      <selection activeCell="I24" sqref="I24:J24"/>
    </sheetView>
  </sheetViews>
  <sheetFormatPr baseColWidth="10" defaultRowHeight="14.25" x14ac:dyDescent="0.2"/>
  <cols>
    <col min="1" max="1" width="3.625" style="333" customWidth="1"/>
    <col min="2" max="2" width="11" style="333"/>
    <col min="3" max="3" width="18" style="333" customWidth="1"/>
    <col min="4" max="4" width="14.75" style="333" customWidth="1"/>
    <col min="5" max="5" width="15" style="333" customWidth="1"/>
    <col min="6" max="6" width="14.75" style="333" customWidth="1"/>
    <col min="7" max="16384" width="11" style="333"/>
  </cols>
  <sheetData>
    <row r="2" spans="1:6" ht="15" x14ac:dyDescent="0.25">
      <c r="A2" s="735" t="s">
        <v>373</v>
      </c>
      <c r="B2" s="735"/>
      <c r="C2" s="735"/>
    </row>
    <row r="3" spans="1:6" s="533" customFormat="1" ht="15.75" thickBot="1" x14ac:dyDescent="0.3">
      <c r="A3" s="445"/>
    </row>
    <row r="4" spans="1:6" ht="15.75" thickTop="1" thickBot="1" x14ac:dyDescent="0.25">
      <c r="D4" s="471" t="s">
        <v>374</v>
      </c>
      <c r="E4" s="472" t="s">
        <v>375</v>
      </c>
      <c r="F4" s="473" t="s">
        <v>106</v>
      </c>
    </row>
    <row r="5" spans="1:6" ht="15" thickTop="1" x14ac:dyDescent="0.2">
      <c r="B5" s="768" t="s">
        <v>87</v>
      </c>
      <c r="C5" s="768"/>
      <c r="D5" s="474">
        <f>SUM('Bildungs- und Beratungspersonal'!O28,'Bildungs- und Beratungspersonal'!O60,'Bildungs- und Beratungspersonal'!F84)</f>
        <v>0</v>
      </c>
      <c r="E5" s="475" t="e">
        <f>IF(D5="",0,(SUM(Eingruppierung!R16+'Prüfung 1.3 u. 1.4'!H15)))</f>
        <v>#REF!</v>
      </c>
      <c r="F5" s="476" t="e">
        <f>IF(E5="",0,(D5-E5))</f>
        <v>#REF!</v>
      </c>
    </row>
    <row r="6" spans="1:6" x14ac:dyDescent="0.2">
      <c r="B6" s="768" t="s">
        <v>88</v>
      </c>
      <c r="C6" s="768"/>
      <c r="D6" s="477">
        <f>'Bildungs- und Beratungspersonal'!F105</f>
        <v>0</v>
      </c>
      <c r="E6" s="478">
        <f>'Prüfung 1.3 u. 1.4'!H36</f>
        <v>0</v>
      </c>
      <c r="F6" s="476">
        <f>IF(E6="",0,(D6-E6))</f>
        <v>0</v>
      </c>
    </row>
    <row r="7" spans="1:6" x14ac:dyDescent="0.2">
      <c r="B7" s="768" t="s">
        <v>466</v>
      </c>
      <c r="C7" s="768"/>
      <c r="D7" s="477">
        <f>'Vergütungen der Teilnehmenden'!K62</f>
        <v>0</v>
      </c>
      <c r="E7" s="478">
        <f>'Prüfung Teilnehmer'!K53</f>
        <v>0</v>
      </c>
      <c r="F7" s="476">
        <f>IF(E7="",0,(D7-E7))</f>
        <v>0</v>
      </c>
    </row>
    <row r="8" spans="1:6" x14ac:dyDescent="0.2">
      <c r="B8" s="768" t="s">
        <v>82</v>
      </c>
      <c r="C8" s="768"/>
      <c r="D8" s="477">
        <f>'Verbrauchsgüter und Ausstattung'!O95</f>
        <v>0</v>
      </c>
      <c r="E8" s="478">
        <f>'Prüfung Verbrauchsgüter'!O118</f>
        <v>0</v>
      </c>
      <c r="F8" s="476">
        <f>IF(E8="",0,(D8-E8))</f>
        <v>0</v>
      </c>
    </row>
    <row r="9" spans="1:6" x14ac:dyDescent="0.2">
      <c r="B9" s="462"/>
      <c r="C9" s="463"/>
      <c r="D9" s="462"/>
      <c r="E9" s="479"/>
      <c r="F9" s="480"/>
    </row>
    <row r="10" spans="1:6" x14ac:dyDescent="0.2">
      <c r="B10" s="465"/>
      <c r="C10" s="466" t="s">
        <v>25</v>
      </c>
      <c r="D10" s="481">
        <f>SUM(D5:D9)</f>
        <v>0</v>
      </c>
      <c r="E10" s="482" t="e">
        <f>SUM(E5:E8)</f>
        <v>#REF!</v>
      </c>
      <c r="F10" s="483" t="e">
        <f>IF(E10="",0,(D10-E10))</f>
        <v>#REF!</v>
      </c>
    </row>
    <row r="11" spans="1:6" x14ac:dyDescent="0.2">
      <c r="B11" s="468"/>
      <c r="C11" s="469"/>
      <c r="D11" s="468"/>
      <c r="E11" s="484"/>
      <c r="F11" s="485"/>
    </row>
    <row r="12" spans="1:6" ht="15" thickBot="1" x14ac:dyDescent="0.25">
      <c r="B12" s="392" t="s">
        <v>89</v>
      </c>
      <c r="C12" s="392"/>
      <c r="D12" s="486">
        <f>SUM(D10-D6)*0.12</f>
        <v>0</v>
      </c>
      <c r="E12" s="487" t="e">
        <f>ROUND(SUM(E10-E6)*0.12,2)</f>
        <v>#REF!</v>
      </c>
      <c r="F12" s="488" t="e">
        <f>IF(E12="",0,(D12-E12))</f>
        <v>#REF!</v>
      </c>
    </row>
    <row r="13" spans="1:6" ht="15.75" thickTop="1" thickBot="1" x14ac:dyDescent="0.25"/>
    <row r="14" spans="1:6" ht="15.75" thickTop="1" thickBot="1" x14ac:dyDescent="0.25">
      <c r="B14" s="811" t="s">
        <v>470</v>
      </c>
      <c r="C14" s="812"/>
      <c r="E14" s="506">
        <f>'Pauschale u. Einnahmen'!D13</f>
        <v>0</v>
      </c>
    </row>
    <row r="15" spans="1:6" ht="15.75" thickTop="1" thickBot="1" x14ac:dyDescent="0.25"/>
    <row r="16" spans="1:6" ht="15" thickTop="1" x14ac:dyDescent="0.2">
      <c r="B16" s="750" t="s">
        <v>90</v>
      </c>
      <c r="C16" s="751"/>
      <c r="D16" s="787">
        <f>SUM(D10,D12)</f>
        <v>0</v>
      </c>
      <c r="E16" s="806" t="e">
        <f>SUM(E10+E12-E14)</f>
        <v>#REF!</v>
      </c>
      <c r="F16" s="776" t="e">
        <f>IF(E16="",0,(D16-E16))</f>
        <v>#REF!</v>
      </c>
    </row>
    <row r="17" spans="1:12" ht="15" thickBot="1" x14ac:dyDescent="0.25">
      <c r="B17" s="752"/>
      <c r="C17" s="753"/>
      <c r="D17" s="788"/>
      <c r="E17" s="807"/>
      <c r="F17" s="777"/>
    </row>
    <row r="18" spans="1:12" ht="15" thickTop="1" x14ac:dyDescent="0.2"/>
    <row r="20" spans="1:12" ht="15.75" thickBot="1" x14ac:dyDescent="0.3">
      <c r="A20" s="735" t="s">
        <v>486</v>
      </c>
      <c r="B20" s="735"/>
      <c r="C20" s="735"/>
    </row>
    <row r="21" spans="1:12" ht="15.75" thickTop="1" thickBot="1" x14ac:dyDescent="0.25">
      <c r="G21" s="601" t="s">
        <v>376</v>
      </c>
      <c r="H21" s="718"/>
      <c r="I21" s="800" t="s">
        <v>377</v>
      </c>
      <c r="J21" s="801"/>
      <c r="K21" s="718" t="s">
        <v>106</v>
      </c>
      <c r="L21" s="719"/>
    </row>
    <row r="22" spans="1:12" ht="18.75" customHeight="1" thickTop="1" x14ac:dyDescent="0.2">
      <c r="B22" s="757" t="s">
        <v>91</v>
      </c>
      <c r="C22" s="758"/>
      <c r="D22" s="758"/>
      <c r="E22" s="758"/>
      <c r="F22" s="759"/>
      <c r="G22" s="809">
        <f>SUM(G23,G24,G25,G26)</f>
        <v>0</v>
      </c>
      <c r="H22" s="810"/>
      <c r="I22" s="802">
        <f>SUM(I23,I24,I25,I26)</f>
        <v>0</v>
      </c>
      <c r="J22" s="803"/>
      <c r="K22" s="799">
        <f>SUM(K23,K24,K25,K26)</f>
        <v>0</v>
      </c>
      <c r="L22" s="591"/>
    </row>
    <row r="23" spans="1:12" x14ac:dyDescent="0.2">
      <c r="B23" s="764" t="s">
        <v>92</v>
      </c>
      <c r="C23" s="765"/>
      <c r="D23" s="765"/>
      <c r="E23" s="765"/>
      <c r="F23" s="766"/>
      <c r="G23" s="761">
        <f>'Pauschale u. Einnahmen'!G22</f>
        <v>0</v>
      </c>
      <c r="H23" s="796"/>
      <c r="I23" s="804">
        <f>G23</f>
        <v>0</v>
      </c>
      <c r="J23" s="805"/>
      <c r="K23" s="789">
        <f>IF(I23="",0,G23-I23)</f>
        <v>0</v>
      </c>
      <c r="L23" s="761"/>
    </row>
    <row r="24" spans="1:12" x14ac:dyDescent="0.2">
      <c r="B24" s="764" t="s">
        <v>93</v>
      </c>
      <c r="C24" s="765"/>
      <c r="D24" s="765"/>
      <c r="E24" s="765"/>
      <c r="F24" s="766"/>
      <c r="G24" s="761">
        <f>'Pauschale u. Einnahmen'!G23</f>
        <v>0</v>
      </c>
      <c r="H24" s="796"/>
      <c r="I24" s="792">
        <f>G24</f>
        <v>0</v>
      </c>
      <c r="J24" s="793"/>
      <c r="K24" s="789">
        <f>IF(I24="",0,G24-I24)</f>
        <v>0</v>
      </c>
      <c r="L24" s="761"/>
    </row>
    <row r="25" spans="1:12" x14ac:dyDescent="0.2">
      <c r="B25" s="764" t="s">
        <v>94</v>
      </c>
      <c r="C25" s="765"/>
      <c r="D25" s="765"/>
      <c r="E25" s="765"/>
      <c r="F25" s="766"/>
      <c r="G25" s="761">
        <f>'Pauschale u. Einnahmen'!G24</f>
        <v>0</v>
      </c>
      <c r="H25" s="796"/>
      <c r="I25" s="792">
        <f>G25</f>
        <v>0</v>
      </c>
      <c r="J25" s="793"/>
      <c r="K25" s="789">
        <f>IF(I25="",0,G25-I25)</f>
        <v>0</v>
      </c>
      <c r="L25" s="761"/>
    </row>
    <row r="26" spans="1:12" ht="15" thickBot="1" x14ac:dyDescent="0.25">
      <c r="B26" s="764" t="s">
        <v>95</v>
      </c>
      <c r="C26" s="765"/>
      <c r="D26" s="765"/>
      <c r="E26" s="765"/>
      <c r="F26" s="766"/>
      <c r="G26" s="761">
        <f>'Pauschale u. Einnahmen'!G25</f>
        <v>0</v>
      </c>
      <c r="H26" s="796"/>
      <c r="I26" s="797">
        <f>G26</f>
        <v>0</v>
      </c>
      <c r="J26" s="798"/>
      <c r="K26" s="789">
        <f>IF(I26="",0,G26-I26)</f>
        <v>0</v>
      </c>
      <c r="L26" s="761"/>
    </row>
    <row r="27" spans="1:12" ht="15.75" thickTop="1" thickBot="1" x14ac:dyDescent="0.25">
      <c r="B27" s="405"/>
      <c r="C27" s="405"/>
      <c r="D27" s="405"/>
      <c r="E27" s="405"/>
      <c r="F27" s="405"/>
      <c r="G27" s="760"/>
      <c r="H27" s="760"/>
    </row>
    <row r="28" spans="1:12" ht="18.75" customHeight="1" thickTop="1" x14ac:dyDescent="0.2">
      <c r="B28" s="757" t="s">
        <v>96</v>
      </c>
      <c r="C28" s="758"/>
      <c r="D28" s="758"/>
      <c r="E28" s="758"/>
      <c r="F28" s="759"/>
      <c r="G28" s="591">
        <f>SUM(G29,G30,G31,G32)</f>
        <v>0</v>
      </c>
      <c r="H28" s="808"/>
      <c r="I28" s="790">
        <f>SUM(I29,I30,I31,I32)</f>
        <v>0</v>
      </c>
      <c r="J28" s="791"/>
      <c r="K28" s="799">
        <f>SUM(K29,K30,K31,K32)</f>
        <v>0</v>
      </c>
      <c r="L28" s="590"/>
    </row>
    <row r="29" spans="1:12" x14ac:dyDescent="0.2">
      <c r="B29" s="764" t="s">
        <v>99</v>
      </c>
      <c r="C29" s="765"/>
      <c r="D29" s="765"/>
      <c r="E29" s="765"/>
      <c r="F29" s="766"/>
      <c r="G29" s="761">
        <f>'Pauschale u. Einnahmen'!G28</f>
        <v>0</v>
      </c>
      <c r="H29" s="796"/>
      <c r="I29" s="792">
        <f>G29</f>
        <v>0</v>
      </c>
      <c r="J29" s="793"/>
      <c r="K29" s="789">
        <f>IF(I29="",0,G29-I29)</f>
        <v>0</v>
      </c>
      <c r="L29" s="761"/>
    </row>
    <row r="30" spans="1:12" x14ac:dyDescent="0.2">
      <c r="B30" s="764" t="s">
        <v>97</v>
      </c>
      <c r="C30" s="765"/>
      <c r="D30" s="765"/>
      <c r="E30" s="765"/>
      <c r="F30" s="766"/>
      <c r="G30" s="761">
        <f>'Pauschale u. Einnahmen'!G29</f>
        <v>0</v>
      </c>
      <c r="H30" s="796"/>
      <c r="I30" s="792">
        <f>G30</f>
        <v>0</v>
      </c>
      <c r="J30" s="793"/>
      <c r="K30" s="789">
        <f>IF(I30="",0,G30-I30)</f>
        <v>0</v>
      </c>
      <c r="L30" s="761"/>
    </row>
    <row r="31" spans="1:12" x14ac:dyDescent="0.2">
      <c r="B31" s="764" t="s">
        <v>98</v>
      </c>
      <c r="C31" s="765"/>
      <c r="D31" s="765"/>
      <c r="E31" s="765"/>
      <c r="F31" s="766"/>
      <c r="G31" s="761">
        <f>'Pauschale u. Einnahmen'!G30</f>
        <v>0</v>
      </c>
      <c r="H31" s="796"/>
      <c r="I31" s="792">
        <f>G31</f>
        <v>0</v>
      </c>
      <c r="J31" s="793"/>
      <c r="K31" s="789">
        <f>IF(I31="",0,G31-I31)</f>
        <v>0</v>
      </c>
      <c r="L31" s="761"/>
    </row>
    <row r="32" spans="1:12" ht="15" thickBot="1" x14ac:dyDescent="0.25">
      <c r="B32" s="768" t="s">
        <v>100</v>
      </c>
      <c r="C32" s="768"/>
      <c r="D32" s="768"/>
      <c r="E32" s="768"/>
      <c r="F32" s="768"/>
      <c r="G32" s="761">
        <f>'Pauschale u. Einnahmen'!G31</f>
        <v>0</v>
      </c>
      <c r="H32" s="796"/>
      <c r="I32" s="794">
        <f>G32</f>
        <v>0</v>
      </c>
      <c r="J32" s="795"/>
      <c r="K32" s="789">
        <f>IF(I32="",0,G32-I32)</f>
        <v>0</v>
      </c>
      <c r="L32" s="761"/>
    </row>
    <row r="33" spans="2:12" ht="15.75" thickTop="1" thickBot="1" x14ac:dyDescent="0.25"/>
    <row r="34" spans="2:12" ht="15" thickTop="1" x14ac:dyDescent="0.2">
      <c r="E34" s="762" t="s">
        <v>101</v>
      </c>
      <c r="F34" s="762"/>
      <c r="G34" s="748">
        <f>SUM(G22+G28)</f>
        <v>0</v>
      </c>
      <c r="H34" s="787"/>
      <c r="I34" s="772">
        <f>SUM(I22+I28)</f>
        <v>0</v>
      </c>
      <c r="J34" s="773"/>
      <c r="K34" s="776">
        <f>SUM(K22+K28)</f>
        <v>0</v>
      </c>
      <c r="L34" s="748"/>
    </row>
    <row r="35" spans="2:12" ht="15" thickBot="1" x14ac:dyDescent="0.25">
      <c r="E35" s="763"/>
      <c r="F35" s="763"/>
      <c r="G35" s="749"/>
      <c r="H35" s="788"/>
      <c r="I35" s="774"/>
      <c r="J35" s="775"/>
      <c r="K35" s="777"/>
      <c r="L35" s="749"/>
    </row>
    <row r="36" spans="2:12" ht="15" thickTop="1" x14ac:dyDescent="0.2"/>
    <row r="38" spans="2:12" x14ac:dyDescent="0.2">
      <c r="B38" s="754" t="s">
        <v>378</v>
      </c>
      <c r="C38" s="755"/>
      <c r="D38" s="755"/>
      <c r="E38" s="755"/>
      <c r="F38" s="755"/>
      <c r="G38" s="755"/>
      <c r="H38" s="755"/>
      <c r="I38" s="755"/>
      <c r="J38" s="755"/>
      <c r="K38" s="755"/>
      <c r="L38" s="756"/>
    </row>
    <row r="39" spans="2:12" x14ac:dyDescent="0.2">
      <c r="B39" s="778"/>
      <c r="C39" s="779"/>
      <c r="D39" s="779"/>
      <c r="E39" s="779"/>
      <c r="F39" s="779"/>
      <c r="G39" s="779"/>
      <c r="H39" s="779"/>
      <c r="I39" s="779"/>
      <c r="J39" s="779"/>
      <c r="K39" s="779"/>
      <c r="L39" s="780"/>
    </row>
    <row r="40" spans="2:12" x14ac:dyDescent="0.2">
      <c r="B40" s="781"/>
      <c r="C40" s="782"/>
      <c r="D40" s="782"/>
      <c r="E40" s="782"/>
      <c r="F40" s="782"/>
      <c r="G40" s="782"/>
      <c r="H40" s="782"/>
      <c r="I40" s="782"/>
      <c r="J40" s="782"/>
      <c r="K40" s="782"/>
      <c r="L40" s="783"/>
    </row>
    <row r="41" spans="2:12" x14ac:dyDescent="0.2">
      <c r="B41" s="781"/>
      <c r="C41" s="782"/>
      <c r="D41" s="782"/>
      <c r="E41" s="782"/>
      <c r="F41" s="782"/>
      <c r="G41" s="782"/>
      <c r="H41" s="782"/>
      <c r="I41" s="782"/>
      <c r="J41" s="782"/>
      <c r="K41" s="782"/>
      <c r="L41" s="783"/>
    </row>
    <row r="42" spans="2:12" x14ac:dyDescent="0.2">
      <c r="B42" s="781"/>
      <c r="C42" s="782"/>
      <c r="D42" s="782"/>
      <c r="E42" s="782"/>
      <c r="F42" s="782"/>
      <c r="G42" s="782"/>
      <c r="H42" s="782"/>
      <c r="I42" s="782"/>
      <c r="J42" s="782"/>
      <c r="K42" s="782"/>
      <c r="L42" s="783"/>
    </row>
    <row r="43" spans="2:12" x14ac:dyDescent="0.2">
      <c r="B43" s="781"/>
      <c r="C43" s="782"/>
      <c r="D43" s="782"/>
      <c r="E43" s="782"/>
      <c r="F43" s="782"/>
      <c r="G43" s="782"/>
      <c r="H43" s="782"/>
      <c r="I43" s="782"/>
      <c r="J43" s="782"/>
      <c r="K43" s="782"/>
      <c r="L43" s="783"/>
    </row>
    <row r="44" spans="2:12" x14ac:dyDescent="0.2">
      <c r="B44" s="781"/>
      <c r="C44" s="782"/>
      <c r="D44" s="782"/>
      <c r="E44" s="782"/>
      <c r="F44" s="782"/>
      <c r="G44" s="782"/>
      <c r="H44" s="782"/>
      <c r="I44" s="782"/>
      <c r="J44" s="782"/>
      <c r="K44" s="782"/>
      <c r="L44" s="783"/>
    </row>
    <row r="45" spans="2:12" x14ac:dyDescent="0.2">
      <c r="B45" s="781"/>
      <c r="C45" s="782"/>
      <c r="D45" s="782"/>
      <c r="E45" s="782"/>
      <c r="F45" s="782"/>
      <c r="G45" s="782"/>
      <c r="H45" s="782"/>
      <c r="I45" s="782"/>
      <c r="J45" s="782"/>
      <c r="K45" s="782"/>
      <c r="L45" s="783"/>
    </row>
    <row r="46" spans="2:12" x14ac:dyDescent="0.2">
      <c r="B46" s="781"/>
      <c r="C46" s="782"/>
      <c r="D46" s="782"/>
      <c r="E46" s="782"/>
      <c r="F46" s="782"/>
      <c r="G46" s="782"/>
      <c r="H46" s="782"/>
      <c r="I46" s="782"/>
      <c r="J46" s="782"/>
      <c r="K46" s="782"/>
      <c r="L46" s="783"/>
    </row>
    <row r="47" spans="2:12" x14ac:dyDescent="0.2">
      <c r="B47" s="784"/>
      <c r="C47" s="785"/>
      <c r="D47" s="785"/>
      <c r="E47" s="785"/>
      <c r="F47" s="785"/>
      <c r="G47" s="785"/>
      <c r="H47" s="785"/>
      <c r="I47" s="785"/>
      <c r="J47" s="785"/>
      <c r="K47" s="785"/>
      <c r="L47" s="786"/>
    </row>
    <row r="50" spans="2:11" x14ac:dyDescent="0.2">
      <c r="B50" s="769" t="s">
        <v>379</v>
      </c>
      <c r="C50" s="770"/>
      <c r="D50" s="770"/>
      <c r="E50" s="770"/>
      <c r="F50" s="771"/>
      <c r="G50" s="494"/>
      <c r="I50" s="489" t="str">
        <f>IF(G50="nein","Förderung nicht möglich!","")</f>
        <v/>
      </c>
      <c r="J50" s="489"/>
    </row>
    <row r="53" spans="2:11" x14ac:dyDescent="0.2">
      <c r="B53" s="429" t="s">
        <v>458</v>
      </c>
      <c r="C53" s="495">
        <f ca="1">TODAY()</f>
        <v>42628</v>
      </c>
    </row>
    <row r="54" spans="2:11" x14ac:dyDescent="0.2">
      <c r="B54" s="490"/>
      <c r="C54" s="491"/>
    </row>
    <row r="55" spans="2:11" x14ac:dyDescent="0.2">
      <c r="B55" s="492"/>
    </row>
    <row r="56" spans="2:11" ht="15" thickBot="1" x14ac:dyDescent="0.25">
      <c r="B56" s="493"/>
      <c r="C56" s="493"/>
      <c r="D56" s="493"/>
      <c r="H56" s="493"/>
      <c r="I56" s="493"/>
      <c r="J56" s="493"/>
      <c r="K56" s="493"/>
    </row>
    <row r="57" spans="2:11" x14ac:dyDescent="0.2">
      <c r="B57" s="492" t="s">
        <v>459</v>
      </c>
      <c r="H57" s="492" t="s">
        <v>460</v>
      </c>
    </row>
  </sheetData>
  <sheetProtection password="C483" sheet="1" objects="1" scenarios="1" selectLockedCells="1"/>
  <mergeCells count="62">
    <mergeCell ref="D16:D17"/>
    <mergeCell ref="B5:C5"/>
    <mergeCell ref="B6:C6"/>
    <mergeCell ref="B7:C7"/>
    <mergeCell ref="B8:C8"/>
    <mergeCell ref="B16:C17"/>
    <mergeCell ref="B14:C14"/>
    <mergeCell ref="E16:E17"/>
    <mergeCell ref="F16:F17"/>
    <mergeCell ref="B29:F29"/>
    <mergeCell ref="G29:H29"/>
    <mergeCell ref="B30:F30"/>
    <mergeCell ref="G30:H30"/>
    <mergeCell ref="B25:F25"/>
    <mergeCell ref="G25:H25"/>
    <mergeCell ref="B26:F26"/>
    <mergeCell ref="G26:H26"/>
    <mergeCell ref="G27:H27"/>
    <mergeCell ref="B28:F28"/>
    <mergeCell ref="G28:H28"/>
    <mergeCell ref="B22:F22"/>
    <mergeCell ref="G22:H22"/>
    <mergeCell ref="B23:F23"/>
    <mergeCell ref="K25:L25"/>
    <mergeCell ref="K26:L26"/>
    <mergeCell ref="K28:L28"/>
    <mergeCell ref="K29:L29"/>
    <mergeCell ref="G21:H21"/>
    <mergeCell ref="I21:J21"/>
    <mergeCell ref="K21:L21"/>
    <mergeCell ref="I22:J22"/>
    <mergeCell ref="I23:J23"/>
    <mergeCell ref="G23:H23"/>
    <mergeCell ref="I24:J24"/>
    <mergeCell ref="B24:F24"/>
    <mergeCell ref="G24:H24"/>
    <mergeCell ref="K22:L22"/>
    <mergeCell ref="K23:L23"/>
    <mergeCell ref="K24:L24"/>
    <mergeCell ref="I32:J32"/>
    <mergeCell ref="B32:F32"/>
    <mergeCell ref="G32:H32"/>
    <mergeCell ref="I25:J25"/>
    <mergeCell ref="I26:J26"/>
    <mergeCell ref="B31:F31"/>
    <mergeCell ref="G31:H31"/>
    <mergeCell ref="A2:C2"/>
    <mergeCell ref="A20:C20"/>
    <mergeCell ref="B50:F50"/>
    <mergeCell ref="I34:J35"/>
    <mergeCell ref="K34:L35"/>
    <mergeCell ref="B38:L38"/>
    <mergeCell ref="B39:L47"/>
    <mergeCell ref="E34:F35"/>
    <mergeCell ref="G34:H35"/>
    <mergeCell ref="K30:L30"/>
    <mergeCell ref="K31:L31"/>
    <mergeCell ref="K32:L32"/>
    <mergeCell ref="I28:J28"/>
    <mergeCell ref="I29:J29"/>
    <mergeCell ref="I30:J30"/>
    <mergeCell ref="I31:J31"/>
  </mergeCells>
  <dataValidations count="1">
    <dataValidation type="decimal" operator="greaterThanOrEqual" allowBlank="1" showInputMessage="1" showErrorMessage="1" sqref="G23:H26 G29:H32">
      <formula1>0</formula1>
    </dataValidation>
  </dataValidations>
  <pageMargins left="0.7" right="0.7" top="0.78740157499999996" bottom="0.78740157499999996" header="0.3" footer="0.3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Durchschnittssätze!$F$58:$F$59</xm:f>
          </x14:formula1>
          <xm:sqref>G50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B1:D76"/>
  <sheetViews>
    <sheetView zoomScaleNormal="100" workbookViewId="0">
      <selection activeCell="D49" sqref="D49"/>
    </sheetView>
  </sheetViews>
  <sheetFormatPr baseColWidth="10" defaultRowHeight="12.75" x14ac:dyDescent="0.2"/>
  <cols>
    <col min="1" max="1" width="4.75" style="341" customWidth="1"/>
    <col min="2" max="2" width="14.75" style="341" customWidth="1"/>
    <col min="3" max="3" width="28.375" style="341" customWidth="1"/>
    <col min="4" max="4" width="13.25" style="341" customWidth="1"/>
    <col min="5" max="16384" width="11" style="341"/>
  </cols>
  <sheetData>
    <row r="1" spans="2:4" x14ac:dyDescent="0.2">
      <c r="B1" s="496" t="s">
        <v>455</v>
      </c>
      <c r="C1" s="496"/>
      <c r="D1" s="541">
        <f ca="1">TODAY()</f>
        <v>42628</v>
      </c>
    </row>
    <row r="3" spans="2:4" x14ac:dyDescent="0.2">
      <c r="B3" s="497" t="s">
        <v>5</v>
      </c>
      <c r="C3" s="815" t="str">
        <f>IF('Allgemeine Angaben'!D17="","",'Allgemeine Angaben'!D17)</f>
        <v/>
      </c>
      <c r="D3" s="816"/>
    </row>
    <row r="4" spans="2:4" x14ac:dyDescent="0.2">
      <c r="B4" s="497" t="s">
        <v>456</v>
      </c>
      <c r="C4" s="815" t="str">
        <f>IF('Allgemeine Angaben'!D18="","",'Allgemeine Angaben'!D18)</f>
        <v/>
      </c>
      <c r="D4" s="816"/>
    </row>
    <row r="5" spans="2:4" x14ac:dyDescent="0.2">
      <c r="B5" s="497" t="s">
        <v>1</v>
      </c>
      <c r="C5" s="815" t="str">
        <f>IF('Allgemeine Angaben'!D19="","",'Allgemeine Angaben'!D19)</f>
        <v/>
      </c>
      <c r="D5" s="816"/>
    </row>
    <row r="6" spans="2:4" x14ac:dyDescent="0.2">
      <c r="B6" s="497" t="s">
        <v>3</v>
      </c>
      <c r="C6" s="817"/>
      <c r="D6" s="818"/>
    </row>
    <row r="7" spans="2:4" x14ac:dyDescent="0.2">
      <c r="B7" s="497" t="s">
        <v>2</v>
      </c>
      <c r="C7" s="815" t="str">
        <f>IF('Allgemeine Angaben'!D20="","",'Allgemeine Angaben'!D20)</f>
        <v/>
      </c>
      <c r="D7" s="816"/>
    </row>
    <row r="8" spans="2:4" ht="13.5" x14ac:dyDescent="0.25">
      <c r="B8" s="498"/>
      <c r="C8" s="499"/>
      <c r="D8" s="500"/>
    </row>
    <row r="9" spans="2:4" ht="19.5" customHeight="1" x14ac:dyDescent="0.25">
      <c r="B9" s="334" t="s">
        <v>380</v>
      </c>
      <c r="C9" s="335" t="s">
        <v>381</v>
      </c>
      <c r="D9" s="336"/>
    </row>
    <row r="10" spans="2:4" ht="26.25" customHeight="1" x14ac:dyDescent="0.25">
      <c r="B10" s="347" t="s">
        <v>382</v>
      </c>
      <c r="C10" s="348" t="s">
        <v>383</v>
      </c>
      <c r="D10" s="349">
        <f>Eingruppierung!R14</f>
        <v>0</v>
      </c>
    </row>
    <row r="11" spans="2:4" ht="13.5" x14ac:dyDescent="0.25">
      <c r="B11" s="347" t="s">
        <v>384</v>
      </c>
      <c r="C11" s="348" t="s">
        <v>385</v>
      </c>
      <c r="D11" s="349">
        <f>Eingruppierung!R15</f>
        <v>0</v>
      </c>
    </row>
    <row r="12" spans="2:4" ht="21.75" customHeight="1" x14ac:dyDescent="0.25">
      <c r="B12" s="347" t="s">
        <v>386</v>
      </c>
      <c r="C12" s="348" t="s">
        <v>387</v>
      </c>
      <c r="D12" s="349" t="e">
        <f>'Prüfung 1.3 u. 1.4'!H15</f>
        <v>#REF!</v>
      </c>
    </row>
    <row r="13" spans="2:4" ht="23.25" customHeight="1" x14ac:dyDescent="0.25">
      <c r="B13" s="347" t="s">
        <v>388</v>
      </c>
      <c r="C13" s="348" t="s">
        <v>389</v>
      </c>
      <c r="D13" s="349">
        <f>'Prüfung 1.3 u. 1.4'!H36</f>
        <v>0</v>
      </c>
    </row>
    <row r="14" spans="2:4" ht="18.75" customHeight="1" x14ac:dyDescent="0.25">
      <c r="B14" s="350"/>
      <c r="C14" s="351" t="s">
        <v>390</v>
      </c>
      <c r="D14" s="352" t="e">
        <f>SUM(D10:D13)</f>
        <v>#REF!</v>
      </c>
    </row>
    <row r="15" spans="2:4" ht="26.25" customHeight="1" x14ac:dyDescent="0.25">
      <c r="B15" s="337" t="s">
        <v>391</v>
      </c>
      <c r="C15" s="338" t="s">
        <v>392</v>
      </c>
      <c r="D15" s="339"/>
    </row>
    <row r="16" spans="2:4" ht="26.25" customHeight="1" x14ac:dyDescent="0.25">
      <c r="B16" s="347" t="s">
        <v>393</v>
      </c>
      <c r="C16" s="348" t="s">
        <v>394</v>
      </c>
      <c r="D16" s="349">
        <f>'Prüfung Teilnehmer'!M10</f>
        <v>0</v>
      </c>
    </row>
    <row r="17" spans="2:4" ht="27.75" customHeight="1" x14ac:dyDescent="0.25">
      <c r="B17" s="347" t="s">
        <v>395</v>
      </c>
      <c r="C17" s="348" t="s">
        <v>396</v>
      </c>
      <c r="D17" s="349"/>
    </row>
    <row r="18" spans="2:4" ht="27.75" customHeight="1" x14ac:dyDescent="0.25">
      <c r="B18" s="347" t="s">
        <v>397</v>
      </c>
      <c r="C18" s="348" t="s">
        <v>398</v>
      </c>
      <c r="D18" s="349"/>
    </row>
    <row r="19" spans="2:4" ht="22.5" customHeight="1" x14ac:dyDescent="0.25">
      <c r="B19" s="347" t="s">
        <v>399</v>
      </c>
      <c r="C19" s="348" t="s">
        <v>400</v>
      </c>
      <c r="D19" s="349">
        <f>'Prüfung Teilnehmer'!L29</f>
        <v>0</v>
      </c>
    </row>
    <row r="20" spans="2:4" ht="23.25" customHeight="1" x14ac:dyDescent="0.25">
      <c r="B20" s="347" t="s">
        <v>401</v>
      </c>
      <c r="C20" s="348" t="s">
        <v>402</v>
      </c>
      <c r="D20" s="349"/>
    </row>
    <row r="21" spans="2:4" ht="39" customHeight="1" x14ac:dyDescent="0.25">
      <c r="B21" s="347" t="s">
        <v>403</v>
      </c>
      <c r="C21" s="348" t="s">
        <v>404</v>
      </c>
      <c r="D21" s="349"/>
    </row>
    <row r="22" spans="2:4" ht="27.75" customHeight="1" x14ac:dyDescent="0.25">
      <c r="B22" s="347" t="s">
        <v>405</v>
      </c>
      <c r="C22" s="348" t="s">
        <v>406</v>
      </c>
      <c r="D22" s="349">
        <f>'Prüfung Teilnehmer'!I42</f>
        <v>0</v>
      </c>
    </row>
    <row r="23" spans="2:4" ht="17.25" customHeight="1" x14ac:dyDescent="0.25">
      <c r="B23" s="350"/>
      <c r="C23" s="351" t="s">
        <v>407</v>
      </c>
      <c r="D23" s="352">
        <f>SUM(D16+D19+D22)</f>
        <v>0</v>
      </c>
    </row>
    <row r="24" spans="2:4" ht="20.25" customHeight="1" x14ac:dyDescent="0.25">
      <c r="B24" s="337" t="s">
        <v>408</v>
      </c>
      <c r="C24" s="338" t="s">
        <v>409</v>
      </c>
      <c r="D24" s="339"/>
    </row>
    <row r="25" spans="2:4" ht="42.75" customHeight="1" x14ac:dyDescent="0.25">
      <c r="B25" s="347" t="s">
        <v>410</v>
      </c>
      <c r="C25" s="348" t="s">
        <v>411</v>
      </c>
      <c r="D25" s="349">
        <f>'Prüfung Verbrauchsgüter'!J43</f>
        <v>0</v>
      </c>
    </row>
    <row r="26" spans="2:4" ht="36.75" customHeight="1" x14ac:dyDescent="0.25">
      <c r="B26" s="347" t="s">
        <v>412</v>
      </c>
      <c r="C26" s="348" t="s">
        <v>413</v>
      </c>
      <c r="D26" s="349">
        <f>'Prüfung Verbrauchsgüter'!M76</f>
        <v>0</v>
      </c>
    </row>
    <row r="27" spans="2:4" ht="36" customHeight="1" x14ac:dyDescent="0.25">
      <c r="B27" s="347" t="s">
        <v>414</v>
      </c>
      <c r="C27" s="348" t="s">
        <v>415</v>
      </c>
      <c r="D27" s="349">
        <f>'Prüfung Verbrauchsgüter'!M109</f>
        <v>0</v>
      </c>
    </row>
    <row r="28" spans="2:4" ht="13.5" x14ac:dyDescent="0.25">
      <c r="B28" s="350"/>
      <c r="C28" s="351" t="s">
        <v>82</v>
      </c>
      <c r="D28" s="352">
        <f>SUM(D25:D27)</f>
        <v>0</v>
      </c>
    </row>
    <row r="29" spans="2:4" ht="13.5" x14ac:dyDescent="0.25">
      <c r="B29" s="337" t="s">
        <v>416</v>
      </c>
      <c r="C29" s="338" t="s">
        <v>417</v>
      </c>
      <c r="D29" s="339"/>
    </row>
    <row r="30" spans="2:4" ht="32.25" customHeight="1" x14ac:dyDescent="0.25">
      <c r="B30" s="347"/>
      <c r="C30" s="351" t="s">
        <v>418</v>
      </c>
      <c r="D30" s="352" t="e">
        <f>ROUND((D10+D11+D12+D23+D28)*0.12,2)</f>
        <v>#REF!</v>
      </c>
    </row>
    <row r="31" spans="2:4" ht="96" customHeight="1" x14ac:dyDescent="0.25">
      <c r="B31" s="813" t="s">
        <v>419</v>
      </c>
      <c r="C31" s="814"/>
      <c r="D31" s="814"/>
    </row>
    <row r="32" spans="2:4" ht="13.5" x14ac:dyDescent="0.25">
      <c r="B32" s="350" t="s">
        <v>420</v>
      </c>
      <c r="C32" s="351"/>
      <c r="D32" s="352" t="e">
        <f>ROUND(D14+D23+D28+D30,2)</f>
        <v>#REF!</v>
      </c>
    </row>
    <row r="33" spans="2:4" ht="13.5" x14ac:dyDescent="0.25">
      <c r="B33" s="353"/>
      <c r="C33" s="354" t="s">
        <v>421</v>
      </c>
      <c r="D33" s="355">
        <f>'Prüfung Pauschale u. Einnahmen'!E14</f>
        <v>0</v>
      </c>
    </row>
    <row r="34" spans="2:4" ht="13.5" x14ac:dyDescent="0.25">
      <c r="B34" s="350" t="s">
        <v>422</v>
      </c>
      <c r="C34" s="351"/>
      <c r="D34" s="352" t="e">
        <f>D32-D33</f>
        <v>#REF!</v>
      </c>
    </row>
    <row r="35" spans="2:4" ht="13.5" x14ac:dyDescent="0.25">
      <c r="B35" s="356" t="s">
        <v>423</v>
      </c>
      <c r="C35" s="357"/>
      <c r="D35" s="358"/>
    </row>
    <row r="36" spans="2:4" ht="13.5" x14ac:dyDescent="0.25">
      <c r="B36" s="359" t="s">
        <v>380</v>
      </c>
      <c r="C36" s="360" t="s">
        <v>424</v>
      </c>
      <c r="D36" s="361">
        <f>D37+D38+D39+D40</f>
        <v>0</v>
      </c>
    </row>
    <row r="37" spans="2:4" ht="13.5" x14ac:dyDescent="0.25">
      <c r="B37" s="353" t="s">
        <v>382</v>
      </c>
      <c r="C37" s="354" t="s">
        <v>425</v>
      </c>
      <c r="D37" s="355">
        <f>'Prüfung Pauschale u. Einnahmen'!I23</f>
        <v>0</v>
      </c>
    </row>
    <row r="38" spans="2:4" ht="13.5" x14ac:dyDescent="0.25">
      <c r="B38" s="353" t="s">
        <v>384</v>
      </c>
      <c r="C38" s="354" t="s">
        <v>426</v>
      </c>
      <c r="D38" s="355">
        <f>'Prüfung Pauschale u. Einnahmen'!I24</f>
        <v>0</v>
      </c>
    </row>
    <row r="39" spans="2:4" ht="13.5" x14ac:dyDescent="0.25">
      <c r="B39" s="353" t="s">
        <v>386</v>
      </c>
      <c r="C39" s="354" t="s">
        <v>427</v>
      </c>
      <c r="D39" s="355">
        <f>'Prüfung Pauschale u. Einnahmen'!I25</f>
        <v>0</v>
      </c>
    </row>
    <row r="40" spans="2:4" ht="25.5" x14ac:dyDescent="0.25">
      <c r="B40" s="353" t="s">
        <v>388</v>
      </c>
      <c r="C40" s="354" t="s">
        <v>428</v>
      </c>
      <c r="D40" s="355">
        <f>'Prüfung Pauschale u. Einnahmen'!I26</f>
        <v>0</v>
      </c>
    </row>
    <row r="41" spans="2:4" ht="13.5" x14ac:dyDescent="0.25">
      <c r="B41" s="359" t="s">
        <v>391</v>
      </c>
      <c r="C41" s="360" t="s">
        <v>429</v>
      </c>
      <c r="D41" s="361">
        <f>D42+D43+D44+D45</f>
        <v>0</v>
      </c>
    </row>
    <row r="42" spans="2:4" ht="13.5" x14ac:dyDescent="0.25">
      <c r="B42" s="353" t="s">
        <v>393</v>
      </c>
      <c r="C42" s="354" t="s">
        <v>430</v>
      </c>
      <c r="D42" s="355">
        <f>'Prüfung Pauschale u. Einnahmen'!I29</f>
        <v>0</v>
      </c>
    </row>
    <row r="43" spans="2:4" ht="13.5" x14ac:dyDescent="0.25">
      <c r="B43" s="353" t="s">
        <v>395</v>
      </c>
      <c r="C43" s="354" t="s">
        <v>431</v>
      </c>
      <c r="D43" s="355">
        <f>'Prüfung Pauschale u. Einnahmen'!I30</f>
        <v>0</v>
      </c>
    </row>
    <row r="44" spans="2:4" ht="13.5" x14ac:dyDescent="0.25">
      <c r="B44" s="353" t="s">
        <v>397</v>
      </c>
      <c r="C44" s="354" t="s">
        <v>432</v>
      </c>
      <c r="D44" s="355">
        <f>'Prüfung Pauschale u. Einnahmen'!I31</f>
        <v>0</v>
      </c>
    </row>
    <row r="45" spans="2:4" ht="25.5" x14ac:dyDescent="0.25">
      <c r="B45" s="353" t="s">
        <v>399</v>
      </c>
      <c r="C45" s="354" t="s">
        <v>433</v>
      </c>
      <c r="D45" s="355">
        <f>'Prüfung Pauschale u. Einnahmen'!I32</f>
        <v>0</v>
      </c>
    </row>
    <row r="47" spans="2:4" ht="13.5" x14ac:dyDescent="0.25">
      <c r="B47" s="342" t="s">
        <v>434</v>
      </c>
      <c r="C47" s="343"/>
      <c r="D47" s="340"/>
    </row>
    <row r="48" spans="2:4" ht="25.5" x14ac:dyDescent="0.25">
      <c r="B48" s="359" t="s">
        <v>408</v>
      </c>
      <c r="C48" s="360" t="s">
        <v>435</v>
      </c>
      <c r="D48" s="361">
        <f>D49+D50</f>
        <v>0</v>
      </c>
    </row>
    <row r="49" spans="2:4" ht="13.5" x14ac:dyDescent="0.25">
      <c r="B49" s="353" t="s">
        <v>410</v>
      </c>
      <c r="C49" s="354" t="s">
        <v>436</v>
      </c>
      <c r="D49" s="503">
        <v>0</v>
      </c>
    </row>
    <row r="50" spans="2:4" ht="13.5" x14ac:dyDescent="0.25">
      <c r="B50" s="353" t="s">
        <v>412</v>
      </c>
      <c r="C50" s="354" t="s">
        <v>431</v>
      </c>
      <c r="D50" s="503">
        <v>0</v>
      </c>
    </row>
    <row r="51" spans="2:4" ht="13.5" x14ac:dyDescent="0.25">
      <c r="B51" s="359" t="s">
        <v>437</v>
      </c>
      <c r="C51" s="360"/>
      <c r="D51" s="361">
        <f>ROUND(D36+D41+D48,2)</f>
        <v>0</v>
      </c>
    </row>
    <row r="52" spans="2:4" ht="15.75" thickBot="1" x14ac:dyDescent="0.3">
      <c r="B52" s="344"/>
      <c r="C52" s="345"/>
      <c r="D52" s="346"/>
    </row>
    <row r="53" spans="2:4" ht="13.5" x14ac:dyDescent="0.25">
      <c r="B53" s="344"/>
      <c r="C53" s="362" t="s">
        <v>438</v>
      </c>
      <c r="D53" s="363"/>
    </row>
    <row r="54" spans="2:4" ht="13.5" x14ac:dyDescent="0.25">
      <c r="B54" s="344"/>
      <c r="C54" s="364" t="s">
        <v>439</v>
      </c>
      <c r="D54" s="365">
        <f>'Allgemeine Angaben'!E28</f>
        <v>0</v>
      </c>
    </row>
    <row r="55" spans="2:4" ht="13.5" x14ac:dyDescent="0.25">
      <c r="B55" s="344"/>
      <c r="C55" s="366" t="s">
        <v>440</v>
      </c>
      <c r="D55" s="367" t="e">
        <f>SUM(D56/D54,2)</f>
        <v>#DIV/0!</v>
      </c>
    </row>
    <row r="56" spans="2:4" ht="14.25" thickBot="1" x14ac:dyDescent="0.3">
      <c r="B56" s="344"/>
      <c r="C56" s="366" t="s">
        <v>441</v>
      </c>
      <c r="D56" s="367">
        <f>'Allgemeine Angaben'!E31</f>
        <v>0</v>
      </c>
    </row>
    <row r="57" spans="2:4" ht="13.5" x14ac:dyDescent="0.25">
      <c r="B57" s="344"/>
      <c r="C57" s="362" t="s">
        <v>442</v>
      </c>
      <c r="D57" s="368"/>
    </row>
    <row r="58" spans="2:4" ht="13.5" x14ac:dyDescent="0.25">
      <c r="B58" s="344"/>
      <c r="C58" s="364" t="s">
        <v>443</v>
      </c>
      <c r="D58" s="369" t="e">
        <f>D36/D34</f>
        <v>#REF!</v>
      </c>
    </row>
    <row r="59" spans="2:4" ht="13.5" x14ac:dyDescent="0.25">
      <c r="B59" s="344"/>
      <c r="C59" s="364" t="s">
        <v>444</v>
      </c>
      <c r="D59" s="369"/>
    </row>
    <row r="60" spans="2:4" ht="13.5" x14ac:dyDescent="0.25">
      <c r="B60" s="344"/>
      <c r="C60" s="364" t="s">
        <v>445</v>
      </c>
      <c r="D60" s="369" t="e">
        <f>D42/D34</f>
        <v>#REF!</v>
      </c>
    </row>
    <row r="61" spans="2:4" ht="13.5" x14ac:dyDescent="0.25">
      <c r="B61" s="344"/>
      <c r="C61" s="364" t="s">
        <v>446</v>
      </c>
      <c r="D61" s="369" t="e">
        <f>D43/D34</f>
        <v>#REF!</v>
      </c>
    </row>
    <row r="62" spans="2:4" ht="13.5" x14ac:dyDescent="0.25">
      <c r="B62" s="344"/>
      <c r="C62" s="364" t="s">
        <v>447</v>
      </c>
      <c r="D62" s="369" t="e">
        <f>D44/D34</f>
        <v>#REF!</v>
      </c>
    </row>
    <row r="63" spans="2:4" ht="14.25" thickBot="1" x14ac:dyDescent="0.3">
      <c r="B63" s="344"/>
      <c r="C63" s="370" t="s">
        <v>448</v>
      </c>
      <c r="D63" s="371" t="e">
        <f>D45/D34</f>
        <v>#REF!</v>
      </c>
    </row>
    <row r="64" spans="2:4" ht="13.5" x14ac:dyDescent="0.25">
      <c r="B64" s="344"/>
      <c r="C64" s="362" t="s">
        <v>449</v>
      </c>
      <c r="D64" s="368"/>
    </row>
    <row r="65" spans="2:4" ht="13.5" x14ac:dyDescent="0.25">
      <c r="B65" s="344"/>
      <c r="C65" s="372" t="s">
        <v>450</v>
      </c>
      <c r="D65" s="373" t="e">
        <f>(D49+D50)/D34</f>
        <v>#REF!</v>
      </c>
    </row>
    <row r="66" spans="2:4" ht="13.5" x14ac:dyDescent="0.25">
      <c r="B66" s="344"/>
      <c r="C66" s="364" t="s">
        <v>451</v>
      </c>
      <c r="D66" s="369" t="e">
        <f>D49/D34</f>
        <v>#REF!</v>
      </c>
    </row>
    <row r="67" spans="2:4" ht="13.5" x14ac:dyDescent="0.25">
      <c r="B67" s="344"/>
      <c r="C67" s="364" t="s">
        <v>452</v>
      </c>
      <c r="D67" s="369" t="e">
        <f>D50/D34</f>
        <v>#REF!</v>
      </c>
    </row>
    <row r="68" spans="2:4" ht="13.5" x14ac:dyDescent="0.25">
      <c r="B68" s="344"/>
      <c r="C68" s="364" t="s">
        <v>453</v>
      </c>
      <c r="D68" s="374" t="e">
        <f>D51/D54</f>
        <v>#DIV/0!</v>
      </c>
    </row>
    <row r="69" spans="2:4" ht="14.25" thickBot="1" x14ac:dyDescent="0.3">
      <c r="B69" s="344"/>
      <c r="C69" s="370" t="s">
        <v>454</v>
      </c>
      <c r="D69" s="375" t="e">
        <f>(D34-D23)/D56</f>
        <v>#REF!</v>
      </c>
    </row>
    <row r="71" spans="2:4" x14ac:dyDescent="0.2">
      <c r="C71" s="501" t="s">
        <v>457</v>
      </c>
      <c r="D71" s="504"/>
    </row>
    <row r="73" spans="2:4" x14ac:dyDescent="0.2">
      <c r="C73" s="502" t="e">
        <f>IF(D51=D34, "","Fehler! Finanzierungsplan nicht ausgeglichen")</f>
        <v>#REF!</v>
      </c>
    </row>
    <row r="74" spans="2:4" x14ac:dyDescent="0.2">
      <c r="C74" s="502" t="e">
        <f>IF(D66&gt;50%, "Fehler! Max. Förderquote ESF überschritten", "")</f>
        <v>#REF!</v>
      </c>
    </row>
    <row r="75" spans="2:4" x14ac:dyDescent="0.2">
      <c r="C75" s="502" t="e">
        <f>IF(D65&gt;D71, "Fehler! Max. Gesamtörderquote überschritten", "")</f>
        <v>#REF!</v>
      </c>
    </row>
    <row r="76" spans="2:4" x14ac:dyDescent="0.2">
      <c r="C76" s="502" t="e">
        <f>IF(D69&gt;9, "Fehler! Überschreitung Teilnehmerstundensatz","")</f>
        <v>#REF!</v>
      </c>
    </row>
  </sheetData>
  <sheetProtection password="C483" sheet="1" objects="1" scenarios="1" selectLockedCells="1" autoFilter="0"/>
  <protectedRanges>
    <protectedRange sqref="D16:D22 D42:D45 D37:D40 D33 D10:D13 D25:D27 D54:D56 D49:D50" name="Bereich1_2"/>
  </protectedRanges>
  <mergeCells count="6">
    <mergeCell ref="B31:D31"/>
    <mergeCell ref="C3:D3"/>
    <mergeCell ref="C4:D4"/>
    <mergeCell ref="C5:D5"/>
    <mergeCell ref="C6:D6"/>
    <mergeCell ref="C7:D7"/>
  </mergeCells>
  <conditionalFormatting sqref="D16 D33 D22 D19 D10:D13 D25:D27 D54:D56">
    <cfRule type="cellIs" dxfId="0" priority="1" operator="equal">
      <formula>""</formula>
    </cfRule>
  </conditionalFormatting>
  <pageMargins left="0.7" right="0.7" top="0.78740157499999996" bottom="0.78740157499999996" header="0.3" footer="0.3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Durchschnittssätze!$C$71:$C$76</xm:f>
          </x14:formula1>
          <xm:sqref>C6:D6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Allgemeine Angaben</vt:lpstr>
      <vt:lpstr>Bildungs- und Beratungspersonal</vt:lpstr>
      <vt:lpstr>Eingruppierung</vt:lpstr>
      <vt:lpstr>Ausdruck für ZE</vt:lpstr>
      <vt:lpstr>Durchschnittssätze</vt:lpstr>
      <vt:lpstr>Prüfung 1.3 u. 1.4</vt:lpstr>
      <vt:lpstr>Vergütungen der Teilnehmenden</vt:lpstr>
      <vt:lpstr>Prüfung Teilnehmer</vt:lpstr>
      <vt:lpstr>Verbrauchsgüter und Ausstattung</vt:lpstr>
      <vt:lpstr>Prüfung Verbrauchsgüter</vt:lpstr>
      <vt:lpstr>Pauschale u. Einnahmen</vt:lpstr>
      <vt:lpstr>Prüfung Pauschale u. Einnahmen</vt:lpstr>
      <vt:lpstr>F-Plan geprüft</vt:lpstr>
      <vt:lpstr>'Allgemeine Angaben'!Druckbereich</vt:lpstr>
      <vt:lpstr>'Ausdruck für ZE'!Druckbereich</vt:lpstr>
      <vt:lpstr>'Bildungs- und Beratungspersonal'!Druckbereich</vt:lpstr>
      <vt:lpstr>Eingruppierung!Druckbereich</vt:lpstr>
      <vt:lpstr>'F-Plan geprüft'!Druckbereich</vt:lpstr>
      <vt:lpstr>'Pauschale u. Einnahmen'!Druckbereich</vt:lpstr>
      <vt:lpstr>'Prüfung 1.3 u. 1.4'!Druckbereich</vt:lpstr>
      <vt:lpstr>'Prüfung Pauschale u. Einnahmen'!Druckbereich</vt:lpstr>
      <vt:lpstr>'Prüfung Teilnehmer'!Druckbereich</vt:lpstr>
      <vt:lpstr>'Prüfung Verbrauchsgüter'!Druckbereich</vt:lpstr>
      <vt:lpstr>'Verbrauchsgüter und Ausstattung'!Druckbereich</vt:lpstr>
      <vt:lpstr>'Vergütungen der Teilnehmenden'!Druckbereich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Schikora, Martin</cp:lastModifiedBy>
  <cp:lastPrinted>2016-02-08T08:23:24Z</cp:lastPrinted>
  <dcterms:created xsi:type="dcterms:W3CDTF">2015-01-28T10:11:31Z</dcterms:created>
  <dcterms:modified xsi:type="dcterms:W3CDTF">2016-09-15T13:18:15Z</dcterms:modified>
</cp:coreProperties>
</file>